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malinda\Desktop\Kia_kanengo\"/>
    </mc:Choice>
  </mc:AlternateContent>
  <xr:revisionPtr revIDLastSave="0" documentId="13_ncr:1_{D5849208-7A9B-4923-8C2B-66551C4A1542}" xr6:coauthVersionLast="47" xr6:coauthVersionMax="47" xr10:uidLastSave="{00000000-0000-0000-0000-000000000000}"/>
  <bookViews>
    <workbookView xWindow="-108" yWindow="-108" windowWidth="23256" windowHeight="12456" tabRatio="813" firstSheet="16" activeTab="27" xr2:uid="{00000000-000D-0000-FFFF-FFFF00000000}"/>
  </bookViews>
  <sheets>
    <sheet name="1300" sheetId="121" r:id="rId1"/>
    <sheet name="1400" sheetId="122" r:id="rId2"/>
    <sheet name="1500" sheetId="71" r:id="rId3"/>
    <sheet name="1700" sheetId="72" r:id="rId4"/>
    <sheet name="1800" sheetId="73" r:id="rId5"/>
    <sheet name="2100" sheetId="74" r:id="rId6"/>
    <sheet name="2200" sheetId="75" r:id="rId7"/>
    <sheet name="2300" sheetId="76" r:id="rId8"/>
    <sheet name="2500" sheetId="106" r:id="rId9"/>
    <sheet name="3300" sheetId="80" r:id="rId10"/>
    <sheet name="3400 " sheetId="111" r:id="rId11"/>
    <sheet name="3500" sheetId="99" r:id="rId12"/>
    <sheet name="3600" sheetId="113" r:id="rId13"/>
    <sheet name="3800" sheetId="103" r:id="rId14"/>
    <sheet name="4100" sheetId="83" r:id="rId15"/>
    <sheet name="4200" sheetId="84" r:id="rId16"/>
    <sheet name="5100" sheetId="85" r:id="rId17"/>
    <sheet name="5200" sheetId="123" r:id="rId18"/>
    <sheet name="5400" sheetId="87" r:id="rId19"/>
    <sheet name="5500" sheetId="88" r:id="rId20"/>
    <sheet name="5700" sheetId="89" r:id="rId21"/>
    <sheet name="6000 (box culvert 1.5 x 1.5)" sheetId="115" r:id="rId22"/>
    <sheet name="6000 (box culvert 2.0 x 1.5 " sheetId="119" r:id="rId23"/>
    <sheet name="6000 (box culvertS 2.0 x 2.0)" sheetId="120" r:id="rId24"/>
    <sheet name="7100" sheetId="96" r:id="rId25"/>
    <sheet name="8000" sheetId="97" r:id="rId26"/>
    <sheet name="9000" sheetId="108" r:id="rId27"/>
    <sheet name="Summary" sheetId="98" r:id="rId28"/>
  </sheets>
  <externalReferences>
    <externalReference r:id="rId29"/>
  </externalReferences>
  <definedNames>
    <definedName name="_xlnm.Print_Area" localSheetId="0">'1300'!$A$1:$F$71</definedName>
    <definedName name="_xlnm.Print_Area" localSheetId="1">'1400'!$A$1:$F$63</definedName>
    <definedName name="_xlnm.Print_Area" localSheetId="5">'2100'!$A$1:$F$53</definedName>
    <definedName name="_xlnm.Print_Area" localSheetId="6">'2200'!$A$1:$F$104</definedName>
    <definedName name="_xlnm.Print_Area" localSheetId="7">'2300'!$A$1:$F$107</definedName>
    <definedName name="_xlnm.Print_Area" localSheetId="9">'3300'!$A$1:$F$59</definedName>
    <definedName name="_xlnm.Print_Area" localSheetId="10">'3400 '!$A$1:$F$54</definedName>
    <definedName name="_xlnm.Print_Area" localSheetId="11">'3500'!$A$1:$F$59</definedName>
    <definedName name="_xlnm.Print_Area" localSheetId="12">'3600'!$A$1:$F$59</definedName>
    <definedName name="_xlnm.Print_Area" localSheetId="15">'4200'!$A$1:$F$61</definedName>
    <definedName name="_xlnm.Print_Area" localSheetId="16">'5100'!$A$1:$F$51</definedName>
    <definedName name="_xlnm.Print_Area" localSheetId="17">'5200'!$A$1:$F$51</definedName>
    <definedName name="_xlnm.Print_Area" localSheetId="18">'5400'!$A$1:$F$63</definedName>
    <definedName name="_xlnm.Print_Area" localSheetId="21">'6000 (box culvert 1.5 x 1.5)'!$A$1:$F$119</definedName>
    <definedName name="_xlnm.Print_Area" localSheetId="22">'6000 (box culvert 2.0 x 1.5 '!$A$1:$F$137</definedName>
    <definedName name="_xlnm.Print_Area" localSheetId="23">'6000 (box culvertS 2.0 x 2.0)'!$A$1:$F$138</definedName>
    <definedName name="_xlnm.Print_Area" localSheetId="27">Summary!$B$1:$G$56</definedName>
    <definedName name="x">[1]BILL1_CEE!$B$55</definedName>
  </definedNames>
  <calcPr calcId="191029"/>
</workbook>
</file>

<file path=xl/calcChain.xml><?xml version="1.0" encoding="utf-8"?>
<calcChain xmlns="http://schemas.openxmlformats.org/spreadsheetml/2006/main">
  <c r="C20" i="98" l="1"/>
  <c r="F8" i="123"/>
  <c r="F7" i="123"/>
  <c r="F6" i="123"/>
  <c r="F5" i="123"/>
  <c r="D62" i="76" l="1"/>
  <c r="D6" i="99" l="1"/>
  <c r="F38" i="122" l="1"/>
  <c r="F32" i="122"/>
  <c r="F31" i="122"/>
  <c r="F30" i="122"/>
  <c r="F28" i="122"/>
  <c r="E27" i="122"/>
  <c r="F27" i="122" s="1"/>
  <c r="D29" i="122" s="1"/>
  <c r="F26" i="122"/>
  <c r="F25" i="122"/>
  <c r="F19" i="121"/>
  <c r="D21" i="121" s="1"/>
  <c r="A69" i="119"/>
  <c r="F49" i="121" l="1"/>
  <c r="F9" i="121"/>
  <c r="F8" i="121"/>
  <c r="F7" i="121"/>
  <c r="F6" i="121"/>
  <c r="F5" i="121"/>
  <c r="F51" i="121"/>
  <c r="E38" i="121"/>
  <c r="F38" i="121" s="1"/>
  <c r="F47" i="121"/>
  <c r="F46" i="121"/>
  <c r="F44" i="121"/>
  <c r="F43" i="121"/>
  <c r="F42" i="121"/>
  <c r="F41" i="121"/>
  <c r="F40" i="121"/>
  <c r="F39" i="121"/>
  <c r="F37" i="121"/>
  <c r="F36" i="121"/>
  <c r="F34" i="121"/>
  <c r="F33" i="121"/>
  <c r="D35" i="121" s="1"/>
  <c r="F30" i="121"/>
  <c r="F29" i="121"/>
  <c r="D31" i="121" s="1"/>
  <c r="F31" i="121" s="1"/>
  <c r="F28" i="121"/>
  <c r="F27" i="121"/>
  <c r="F26" i="121"/>
  <c r="F12" i="121"/>
  <c r="D14" i="121" s="1"/>
  <c r="D53" i="121" l="1"/>
  <c r="D45" i="121"/>
  <c r="F45" i="121" s="1"/>
  <c r="I22" i="111" l="1"/>
  <c r="G14" i="111"/>
  <c r="G15" i="111"/>
  <c r="H15" i="111" s="1"/>
  <c r="I15" i="111" s="1"/>
  <c r="I11" i="111" s="1"/>
  <c r="I16" i="111" l="1"/>
  <c r="D77" i="120"/>
  <c r="I20" i="111" l="1"/>
  <c r="J16" i="111"/>
  <c r="K16" i="111" s="1"/>
  <c r="D22" i="111"/>
  <c r="D7" i="103"/>
  <c r="F63" i="119"/>
  <c r="F62" i="119"/>
  <c r="F61" i="119"/>
  <c r="D14" i="75" l="1"/>
  <c r="F5" i="96" l="1"/>
  <c r="F61" i="115"/>
  <c r="F62" i="115"/>
  <c r="F63" i="115"/>
  <c r="F54" i="89"/>
  <c r="F14" i="88"/>
  <c r="F15" i="88"/>
  <c r="F16" i="88"/>
  <c r="F17" i="88"/>
  <c r="F18" i="88"/>
  <c r="F19" i="88"/>
  <c r="F24" i="87"/>
  <c r="F25" i="87"/>
  <c r="F26" i="87"/>
  <c r="F27" i="87"/>
  <c r="F51" i="85" l="1"/>
  <c r="K9" i="99"/>
  <c r="F13" i="99"/>
  <c r="F14" i="99"/>
  <c r="F44" i="80"/>
  <c r="F45" i="80"/>
  <c r="F46" i="80"/>
  <c r="F47" i="80"/>
  <c r="F48" i="80"/>
  <c r="F48" i="76"/>
  <c r="F78" i="75"/>
  <c r="F79" i="75"/>
  <c r="F80" i="75"/>
  <c r="F81" i="75"/>
  <c r="F82" i="75"/>
  <c r="F83" i="75"/>
  <c r="F84" i="75"/>
  <c r="F85" i="75"/>
  <c r="F86" i="75"/>
  <c r="F87" i="75"/>
  <c r="F88" i="75"/>
  <c r="F89" i="75"/>
  <c r="F18" i="72"/>
  <c r="F31" i="72"/>
  <c r="F32" i="72"/>
  <c r="F33" i="72"/>
  <c r="F34" i="72"/>
  <c r="F35" i="72"/>
  <c r="F36" i="72"/>
  <c r="F37" i="72"/>
  <c r="F59" i="83" l="1"/>
  <c r="F61" i="84"/>
  <c r="F50" i="106"/>
  <c r="F53" i="75" l="1"/>
  <c r="F57" i="76" l="1"/>
  <c r="F56" i="76"/>
  <c r="F46" i="73"/>
  <c r="F59" i="99" l="1"/>
  <c r="F59" i="113"/>
  <c r="D11" i="74" l="1"/>
  <c r="D11" i="75" l="1"/>
  <c r="D17" i="75" l="1"/>
  <c r="D21" i="76" l="1"/>
  <c r="D15" i="75"/>
  <c r="F60" i="88" l="1"/>
  <c r="F54" i="111" l="1"/>
  <c r="D8" i="75" l="1"/>
  <c r="D9" i="74" l="1"/>
  <c r="F53" i="74" s="1"/>
  <c r="F6" i="87" l="1"/>
  <c r="F5" i="87"/>
  <c r="F4" i="87"/>
  <c r="D7" i="96"/>
  <c r="F7" i="96" s="1"/>
  <c r="F44" i="103"/>
  <c r="F52" i="76"/>
  <c r="F63" i="87" l="1"/>
  <c r="D49" i="73" l="1"/>
  <c r="F49" i="73" s="1"/>
  <c r="F55" i="76" l="1"/>
  <c r="F107" i="76" s="1"/>
  <c r="F52" i="75" l="1"/>
  <c r="G32" i="98" s="1"/>
  <c r="G36" i="98" s="1"/>
  <c r="G38" i="98" s="1"/>
  <c r="G43" i="98" s="1"/>
  <c r="G45" i="98" s="1"/>
  <c r="G49" i="98" s="1"/>
  <c r="G52" i="98" s="1"/>
</calcChain>
</file>

<file path=xl/sharedStrings.xml><?xml version="1.0" encoding="utf-8"?>
<sst xmlns="http://schemas.openxmlformats.org/spreadsheetml/2006/main" count="1245" uniqueCount="533">
  <si>
    <t>ITEM</t>
  </si>
  <si>
    <t>UNIT</t>
  </si>
  <si>
    <t>m</t>
  </si>
  <si>
    <t>DESCRIPTION</t>
  </si>
  <si>
    <t>m³</t>
  </si>
  <si>
    <t>QTY</t>
  </si>
  <si>
    <t>km</t>
  </si>
  <si>
    <t>CLEARING AND GRUBBING</t>
  </si>
  <si>
    <t>m²</t>
  </si>
  <si>
    <t>(b)</t>
  </si>
  <si>
    <t>PRIME COAT</t>
  </si>
  <si>
    <t>(a)</t>
  </si>
  <si>
    <t>(d)</t>
  </si>
  <si>
    <t>(i)</t>
  </si>
  <si>
    <t>White lettering and symbols</t>
  </si>
  <si>
    <t xml:space="preserve">100mm wide white lines (broken or unbroken) </t>
  </si>
  <si>
    <t xml:space="preserve">100mm wide yellow lines (broken or unbroken) </t>
  </si>
  <si>
    <t>PREFABRICATED CULVERTS</t>
  </si>
  <si>
    <t xml:space="preserve">(c) </t>
  </si>
  <si>
    <r>
      <t>m</t>
    </r>
    <r>
      <rPr>
        <vertAlign val="superscript"/>
        <sz val="12"/>
        <rFont val="Arial Narrow"/>
        <family val="2"/>
      </rPr>
      <t>2</t>
    </r>
  </si>
  <si>
    <r>
      <t>m</t>
    </r>
    <r>
      <rPr>
        <vertAlign val="superscript"/>
        <sz val="12"/>
        <rFont val="Arial Narrow"/>
        <family val="2"/>
      </rPr>
      <t>3</t>
    </r>
  </si>
  <si>
    <t>(c)</t>
  </si>
  <si>
    <t>(e)</t>
  </si>
  <si>
    <t>Girth larger than 1.0m up to and  including 2.0m</t>
  </si>
  <si>
    <t>Girth larger than 2.0m up to and  including 3.0m</t>
  </si>
  <si>
    <t>Removal and grubbing of large trees and tree stumps</t>
  </si>
  <si>
    <t>(ii)</t>
  </si>
  <si>
    <t>No</t>
  </si>
  <si>
    <t>P.S.</t>
  </si>
  <si>
    <t>Using the excavated material</t>
  </si>
  <si>
    <t>Using imported selected material</t>
  </si>
  <si>
    <t>backfilling (3% cement)</t>
  </si>
  <si>
    <t>High-tensile steel bars</t>
  </si>
  <si>
    <t>kg</t>
  </si>
  <si>
    <t>Backfilling</t>
  </si>
  <si>
    <t>Steel reinforcement</t>
  </si>
  <si>
    <t>Accessories</t>
  </si>
  <si>
    <t>Manhole covers including frames SABS Type 8B</t>
  </si>
  <si>
    <t>Service ducts</t>
  </si>
  <si>
    <t>CONCRETE KERBING, CONCRETE CHANNELING,</t>
  </si>
  <si>
    <t>Cast in situ concrete chutes (measured by components)</t>
  </si>
  <si>
    <t>FOR OPEN DRAINS</t>
  </si>
  <si>
    <t xml:space="preserve">OPEN CONCRETE CHUTES AND CONCRETE LININGS </t>
  </si>
  <si>
    <t>Concrete kerbing-channeling combination</t>
  </si>
  <si>
    <t>Formwork, F2 surface finish</t>
  </si>
  <si>
    <t>Concrete class 25/19</t>
  </si>
  <si>
    <t>75mm thick to vertical or inclined surfaces</t>
  </si>
  <si>
    <t>100mm thick to horizontal surfaces</t>
  </si>
  <si>
    <t>Trimming of excavations for concrete-lined open drains</t>
  </si>
  <si>
    <t>Roadbed preparation and the compaction of material:</t>
  </si>
  <si>
    <t>Insitu treatment of roadbed:</t>
  </si>
  <si>
    <t>tonne</t>
  </si>
  <si>
    <t>Aggregate for blinding</t>
  </si>
  <si>
    <t>ASPHALT BASE AND SURFACING</t>
  </si>
  <si>
    <t>100mm diameter cores in asphalt paving</t>
  </si>
  <si>
    <t>Tack coat of 30% stable-grade emulsion</t>
  </si>
  <si>
    <t>MARKER AND KILOMETRE POSTS</t>
  </si>
  <si>
    <t>TESTING OF MATERIALS AND WORKMANSHIP</t>
  </si>
  <si>
    <t>Charge on prime cost sum</t>
  </si>
  <si>
    <t>Cost of testing</t>
  </si>
  <si>
    <t>%</t>
  </si>
  <si>
    <t>Ha</t>
  </si>
  <si>
    <t>Cut and borrow to fill including unlimited free haul:</t>
  </si>
  <si>
    <t>MASS EARTHWORKS</t>
  </si>
  <si>
    <t>ROAD MARKINGS</t>
  </si>
  <si>
    <t>ACCOMMODATION OF TRAFFIC</t>
  </si>
  <si>
    <t>RATE (MWK)</t>
  </si>
  <si>
    <t>AMOUNT (MWK)</t>
  </si>
  <si>
    <t>MAIN SUMMARY</t>
  </si>
  <si>
    <t>AMOUNT</t>
  </si>
  <si>
    <t>ROAD SIGNS</t>
  </si>
  <si>
    <t>Concrete backfill for culverts (Class 15/19 concrete)</t>
  </si>
  <si>
    <t>Road studs as specified</t>
  </si>
  <si>
    <t xml:space="preserve">Excavation </t>
  </si>
  <si>
    <t>Cast in situ concrete</t>
  </si>
  <si>
    <t>PC sum</t>
  </si>
  <si>
    <t>irrespective of depth</t>
  </si>
  <si>
    <t>RATE</t>
  </si>
  <si>
    <t>Time Related Obligations</t>
  </si>
  <si>
    <t>Month</t>
  </si>
  <si>
    <t>Value Related Obligations</t>
  </si>
  <si>
    <t>(f)</t>
  </si>
  <si>
    <t>(g)</t>
  </si>
  <si>
    <t>(h)</t>
  </si>
  <si>
    <t>(j)</t>
  </si>
  <si>
    <t>(k)</t>
  </si>
  <si>
    <t>(l)</t>
  </si>
  <si>
    <t>(m)</t>
  </si>
  <si>
    <t>(n)</t>
  </si>
  <si>
    <t>(o)</t>
  </si>
  <si>
    <t>TOTAL CARRIED TO MAIN SUMMARY</t>
  </si>
  <si>
    <t>SERIES 7000: TESTING AND QUALITY CONTROL</t>
  </si>
  <si>
    <t>Fixed Obligations</t>
  </si>
  <si>
    <t>Contractor's General Obligations</t>
  </si>
  <si>
    <t>0 m up to 1.5 m</t>
  </si>
  <si>
    <t>Exceeding 1.5 m and up to 3.0 m</t>
  </si>
  <si>
    <t>Excavating for open drains:</t>
  </si>
  <si>
    <t>0m up to 1.5m</t>
  </si>
  <si>
    <t xml:space="preserve">Extra over Subitems 22.02(a) and (b) for soil cement </t>
  </si>
  <si>
    <t>Concrete pipe culverts</t>
  </si>
  <si>
    <t>In soft material</t>
  </si>
  <si>
    <t>In hard material</t>
  </si>
  <si>
    <t>Concrete lining for open drains:</t>
  </si>
  <si>
    <t xml:space="preserve">MC-30 cut back bitumen </t>
  </si>
  <si>
    <t>Prime coat:</t>
  </si>
  <si>
    <t>lump sum</t>
  </si>
  <si>
    <t>litre</t>
  </si>
  <si>
    <t>SERIES 5000: ANCILLARY ROADWORKS</t>
  </si>
  <si>
    <t>Road sign boards with painted or coloured background.</t>
  </si>
  <si>
    <t xml:space="preserve">Setting out and premarking the lines (Excluding traffic-island </t>
  </si>
  <si>
    <t>markings, lettering and symbols)</t>
  </si>
  <si>
    <t>Other special tests requested by the Engineer:</t>
  </si>
  <si>
    <t>Excavating soft material situated within the following depth ranges</t>
  </si>
  <si>
    <t>below the surface level:</t>
  </si>
  <si>
    <t>ranges below the surface level:</t>
  </si>
  <si>
    <t xml:space="preserve">Excavating soft material situated within the following depth </t>
  </si>
  <si>
    <t>Extra over Subitem 22.01(a) for excavation in hard material,</t>
  </si>
  <si>
    <t xml:space="preserve">In inlet and outlet structures , catchpits, manholes, thrust and </t>
  </si>
  <si>
    <t>surface finish (class 25/19 concrete)</t>
  </si>
  <si>
    <t xml:space="preserve">anchor blocks, excluding formwork but including Class U2 </t>
  </si>
  <si>
    <t xml:space="preserve">Removing and stacking existing culverts of all sizes and types </t>
  </si>
  <si>
    <t>Cast in situ concrete lining (Concrete Class 20/19) for open drains</t>
  </si>
  <si>
    <t>(All types of drains including formwork Class F2 surface finish,</t>
  </si>
  <si>
    <t>sealing of joints with approved sealant and weep holes)</t>
  </si>
  <si>
    <t>Concrete screed or backfill below chutes, Concrete Class 15/19</t>
  </si>
  <si>
    <t>Cut  to spoil, including unlimited free haul, material obtained from</t>
  </si>
  <si>
    <t>Symbols, lettering and borders in Class 1 retro-reflective material,</t>
  </si>
  <si>
    <t xml:space="preserve">complete with posts and supports prepainted galvanised steel </t>
  </si>
  <si>
    <t>Clearing and grubbing</t>
  </si>
  <si>
    <t>DRAINS</t>
  </si>
  <si>
    <t>Soft excavation</t>
  </si>
  <si>
    <t>Hard excavation</t>
  </si>
  <si>
    <t xml:space="preserve">Extra over Item 33.01 for excavating and breaking down </t>
  </si>
  <si>
    <t>material in:</t>
  </si>
  <si>
    <t>Hard material</t>
  </si>
  <si>
    <r>
      <t>Area not exceeding 2m</t>
    </r>
    <r>
      <rPr>
        <vertAlign val="superscript"/>
        <sz val="12"/>
        <rFont val="Arial Narrow"/>
        <family val="2"/>
      </rPr>
      <t>2</t>
    </r>
    <r>
      <rPr>
        <sz val="12"/>
        <rFont val="Arial Narrow"/>
        <family val="2"/>
      </rPr>
      <t xml:space="preserve"> </t>
    </r>
  </si>
  <si>
    <r>
      <t>Area exceeding 2m</t>
    </r>
    <r>
      <rPr>
        <vertAlign val="superscript"/>
        <sz val="12"/>
        <rFont val="Arial Narrow"/>
        <family val="2"/>
      </rPr>
      <t>2</t>
    </r>
    <r>
      <rPr>
        <sz val="12"/>
        <rFont val="Arial Narrow"/>
        <family val="2"/>
      </rPr>
      <t xml:space="preserve"> but not 10m</t>
    </r>
    <r>
      <rPr>
        <vertAlign val="superscript"/>
        <sz val="12"/>
        <rFont val="Arial Narrow"/>
        <family val="2"/>
      </rPr>
      <t>2</t>
    </r>
  </si>
  <si>
    <r>
      <t>Area exceeding 10m</t>
    </r>
    <r>
      <rPr>
        <vertAlign val="superscript"/>
        <sz val="12"/>
        <rFont val="Arial Narrow"/>
        <family val="2"/>
      </rPr>
      <t>2</t>
    </r>
  </si>
  <si>
    <t>Erection of Standard Road signs</t>
  </si>
  <si>
    <t>Hot melt plastic road-marking material</t>
  </si>
  <si>
    <t>Traffic island markings (any colour)</t>
  </si>
  <si>
    <t>Trimming and shaping by hand and/or machine</t>
  </si>
  <si>
    <t>DAYWORKS (With Provisional Quantities)</t>
  </si>
  <si>
    <t>Personnel during normal working hours</t>
  </si>
  <si>
    <t>Unskilled labour</t>
  </si>
  <si>
    <t>h</t>
  </si>
  <si>
    <t>Semi - skilled labour</t>
  </si>
  <si>
    <t>Ganger</t>
  </si>
  <si>
    <t>Flagmen</t>
  </si>
  <si>
    <t>Operators</t>
  </si>
  <si>
    <t>Foremen</t>
  </si>
  <si>
    <t>Surveyor</t>
  </si>
  <si>
    <t>Lab technician</t>
  </si>
  <si>
    <t>Personnel outside normal working hours</t>
  </si>
  <si>
    <t>Plant</t>
  </si>
  <si>
    <t>Tip truck 10m³</t>
  </si>
  <si>
    <t>Grid roller with tractor (5 - 7 tons)</t>
  </si>
  <si>
    <t>Tractor (110 HP)</t>
  </si>
  <si>
    <t>Bulldozer (CAT D8R or equivalent)</t>
  </si>
  <si>
    <t>Water Pump</t>
  </si>
  <si>
    <t>Light Duty Vehicle</t>
  </si>
  <si>
    <t>Flatbed truck</t>
  </si>
  <si>
    <t>Contractor’s handling costs, profit and all other charges in</t>
  </si>
  <si>
    <t>respect of sub item PS18.04(a)</t>
  </si>
  <si>
    <t>ENVIRONMENTAL AND SOCIAL IMPACT MITIGATION</t>
  </si>
  <si>
    <t>Provide assistance and environmental training to staff</t>
  </si>
  <si>
    <t>Skilled labour</t>
  </si>
  <si>
    <t xml:space="preserve"> (state as % and extend as an amount)</t>
  </si>
  <si>
    <t>PS17.01</t>
  </si>
  <si>
    <t>PS17.04</t>
  </si>
  <si>
    <t>PS17.05</t>
  </si>
  <si>
    <t>PS1800</t>
  </si>
  <si>
    <t>PS18.01</t>
  </si>
  <si>
    <t>PS18.02</t>
  </si>
  <si>
    <t>PS18.03</t>
  </si>
  <si>
    <t>PS18.04</t>
  </si>
  <si>
    <t>PS33.03</t>
  </si>
  <si>
    <t>PS33.04</t>
  </si>
  <si>
    <t>PS51.03</t>
  </si>
  <si>
    <t>PS54.01</t>
  </si>
  <si>
    <t>PS54.10</t>
  </si>
  <si>
    <t>Procurement and supply of materials</t>
  </si>
  <si>
    <t>900mm diameter</t>
  </si>
  <si>
    <t>Class 50D culverts)</t>
  </si>
  <si>
    <t>Formwork of concrete under Item 22.07(c):</t>
  </si>
  <si>
    <t>to provide Class F2 finish to all sides of culvert head and wing</t>
  </si>
  <si>
    <t>walls, apron slab keys, infill concrete between cells and wing wall</t>
  </si>
  <si>
    <t>footings and inlet &amp; outlet structures</t>
  </si>
  <si>
    <t>plate (Chromadek or approved equivalent) position as shown</t>
  </si>
  <si>
    <t>on the drawings:</t>
  </si>
  <si>
    <t>Project Signboard</t>
  </si>
  <si>
    <t>No.</t>
  </si>
  <si>
    <t>DAY WORK</t>
  </si>
  <si>
    <t>CONCRETE KERBING, CONCRETE CHANNELLING CHUTES AND DOWNSPIPES, AND CONCRETE LININGS FOR OPEN DRAINS</t>
  </si>
  <si>
    <t xml:space="preserve">ROAD SIGNS </t>
  </si>
  <si>
    <t>LANDSCAPING AND PLANTING PLANTS</t>
  </si>
  <si>
    <t>TESTING MATERIAL AND WORKMANSHIP</t>
  </si>
  <si>
    <t xml:space="preserve">TOTAL SCHEDULE A: ROAD CONSTRUCTION </t>
  </si>
  <si>
    <t>CALCULATION OF TENDER SUM</t>
  </si>
  <si>
    <t xml:space="preserve">The sum provided here is under the sole control of the </t>
  </si>
  <si>
    <t xml:space="preserve">                                                                              </t>
  </si>
  <si>
    <t>SECTION</t>
  </si>
  <si>
    <t>CONTRACTOR’S ESTABLISHMENT ON SITE AND GENERAL OBLIGATIONS</t>
  </si>
  <si>
    <t>HOUSING, OFFICES AND LABORATORY FOR THE ENGINEER’S SITE PERSONNEL</t>
  </si>
  <si>
    <t>TOTAL CARRIED FORWARD TO SUMMARY</t>
  </si>
  <si>
    <t>Fig 3 and 14 combination, concrete class 25/19</t>
  </si>
  <si>
    <t>SERIES 1000:  SECTION 1300</t>
  </si>
  <si>
    <t>SERIES 1000:  SECTION 1400</t>
  </si>
  <si>
    <t>SERIES 1000:  SECTION 1500</t>
  </si>
  <si>
    <t>SERIES 1000:  SECTION 1700</t>
  </si>
  <si>
    <t>SERIES 2000:  SECTION 2100</t>
  </si>
  <si>
    <t>SERIES 1000:  SECTION 1800</t>
  </si>
  <si>
    <t>SERIES 2000:  SECTION 2300</t>
  </si>
  <si>
    <t>SERIES 2000:  SECTION 2200</t>
  </si>
  <si>
    <t xml:space="preserve">SERIES 3000:  SECTION 3300 : MASS EARTHWORKS </t>
  </si>
  <si>
    <t>SERIES 4000:  SECTION 4100 PRIME</t>
  </si>
  <si>
    <t>SERIES 4000:  SECTION 4200 : ASPHALT BASE AND SURFACING</t>
  </si>
  <si>
    <t>SECTION 5400</t>
  </si>
  <si>
    <t>SECTION 5700</t>
  </si>
  <si>
    <t>SECTION 5500</t>
  </si>
  <si>
    <t>Exceeding 1.5m and up to 3.0m</t>
  </si>
  <si>
    <t>Allow for the provision, erection and maintenance of sign boards and their removal on completion of the contract</t>
  </si>
  <si>
    <t>Training</t>
  </si>
  <si>
    <t>Remuneration of the workers undergoing training</t>
  </si>
  <si>
    <t>PS13.05</t>
  </si>
  <si>
    <t>Public Awareness Programmes</t>
  </si>
  <si>
    <t>Figure 3</t>
  </si>
  <si>
    <t>Carried Forward</t>
  </si>
  <si>
    <t>Brought Forward</t>
  </si>
  <si>
    <t>PS23.21</t>
  </si>
  <si>
    <t>Extra over precast covers for</t>
  </si>
  <si>
    <t>Panels with lifting hooks at the specified interval</t>
  </si>
  <si>
    <t>PS33.07</t>
  </si>
  <si>
    <t>Removal of unsuitable material obtained from any type of material</t>
  </si>
  <si>
    <t>and excavation at any layer thickness, unlimited free haul</t>
  </si>
  <si>
    <t>In situ treatment by ripping</t>
  </si>
  <si>
    <t>Excavating and removing existing bituminous material (except milled material)</t>
  </si>
  <si>
    <t>Material to be disposed of with average depth of excavation:</t>
  </si>
  <si>
    <t>SERIES 3000: SECTION 3800 : BREAKING UP EXISITING PAVEMENT LAYERS</t>
  </si>
  <si>
    <t>BREAKING UP EXISTING PAVEMENT</t>
  </si>
  <si>
    <t xml:space="preserve">RATE </t>
  </si>
  <si>
    <t xml:space="preserve">AMOUNT </t>
  </si>
  <si>
    <t>Services:</t>
  </si>
  <si>
    <t>P.S</t>
  </si>
  <si>
    <t>Preparing the areas for grassing</t>
  </si>
  <si>
    <t>Ripping</t>
  </si>
  <si>
    <t>Topsoiling within the road reserve, where the following materials are used:</t>
  </si>
  <si>
    <t>Topsoil obtained by the Contractor from other sources (Including all haul)</t>
  </si>
  <si>
    <t>Trees and Shrubs</t>
  </si>
  <si>
    <t>Planting and Establishing</t>
  </si>
  <si>
    <t>Trees</t>
  </si>
  <si>
    <t>Shrubs</t>
  </si>
  <si>
    <t>Grassing</t>
  </si>
  <si>
    <t>Provision of semi-skilled labour for use by the Engineer</t>
  </si>
  <si>
    <t>Provision of labourers</t>
  </si>
  <si>
    <t>Topsoil obtained from within the road reserve or borrow areas (free-haul 1.0km)</t>
  </si>
  <si>
    <t>Planting of Grass cuttings (Paspalum Grass)</t>
  </si>
  <si>
    <t>PS14.01</t>
  </si>
  <si>
    <t>PS14.02</t>
  </si>
  <si>
    <t>PS14.08</t>
  </si>
  <si>
    <t>(a )</t>
  </si>
  <si>
    <t>Laboratory furniture as specified in the Particular Specifications</t>
  </si>
  <si>
    <t>Lump Sum</t>
  </si>
  <si>
    <t>PS14.14</t>
  </si>
  <si>
    <t>PS23.08</t>
  </si>
  <si>
    <t>(i) Not exceeding 30mm</t>
  </si>
  <si>
    <t>Figure 8</t>
  </si>
  <si>
    <t>(ii) 8C</t>
  </si>
  <si>
    <t>Masonry Structures</t>
  </si>
  <si>
    <t>Removing existing concrete</t>
  </si>
  <si>
    <t>Plain concrete</t>
  </si>
  <si>
    <t>Reinforced concrete</t>
  </si>
  <si>
    <t xml:space="preserve">On Class A bedding (Spigot and socket pipes, SABS 677, </t>
  </si>
  <si>
    <t>Figure 1</t>
  </si>
  <si>
    <t>RATE (MK)</t>
  </si>
  <si>
    <t>SERIES 2000:  SECTION 2500</t>
  </si>
  <si>
    <t xml:space="preserve">PITCHING, STONEWORK AND PROTECTION </t>
  </si>
  <si>
    <t>AGAINST EROSION (2500)</t>
  </si>
  <si>
    <t>Stone pitching:</t>
  </si>
  <si>
    <t>Grouted stone pitching</t>
  </si>
  <si>
    <t>Stone Masonry Walls</t>
  </si>
  <si>
    <t xml:space="preserve">(b) Cement mortared stone </t>
  </si>
  <si>
    <t>Foundation trenches</t>
  </si>
  <si>
    <t>PITCHING, STONEWORK AND PROTECTION, AGAINST EROSION (2500)</t>
  </si>
  <si>
    <t>PS33.01</t>
  </si>
  <si>
    <t>PS15.01</t>
  </si>
  <si>
    <t>PS22.02</t>
  </si>
  <si>
    <t>PS22.14</t>
  </si>
  <si>
    <t xml:space="preserve">SERIES PS9000: SUPPLY, INSTALLATION AND COMMISSIONING OF STREET LIGHTING SYSTEM </t>
  </si>
  <si>
    <t>PS90.01</t>
  </si>
  <si>
    <t>PS90.02</t>
  </si>
  <si>
    <t>STREET LIGHTING</t>
  </si>
  <si>
    <t>PS33.10</t>
  </si>
  <si>
    <t>(iii)</t>
  </si>
  <si>
    <t>BILL ITEM</t>
  </si>
  <si>
    <t>QUANTITY</t>
  </si>
  <si>
    <t>AMOUNT  (MK)</t>
  </si>
  <si>
    <t>t</t>
  </si>
  <si>
    <t>Excavation:</t>
  </si>
  <si>
    <t>Backfill to excavations utilising:</t>
  </si>
  <si>
    <t>Foundation fill consisting of:</t>
  </si>
  <si>
    <t>TOTAL CARRIED FORWARD</t>
  </si>
  <si>
    <t>BROUGHT FORWARD</t>
  </si>
  <si>
    <t>Drainage pipes and weep holes</t>
  </si>
  <si>
    <t>SERIES 3000: SECTION 3400 : PAVEMENT LAYERS OF GRAVEL MATERIAL</t>
  </si>
  <si>
    <t>PAVEMENT LAYERS IN GRAVEL MATERIAL</t>
  </si>
  <si>
    <t>PS34.01</t>
  </si>
  <si>
    <t xml:space="preserve">Pavement layers constructed from gravel taken from cut or </t>
  </si>
  <si>
    <t xml:space="preserve">borrow, including unlimited free haul, all types of excavation, </t>
  </si>
  <si>
    <t>excess overburden and finishing off borrow areas:</t>
  </si>
  <si>
    <t>Gravel selected layer, 150mm thick, compacted to:</t>
  </si>
  <si>
    <t>PAVEMENT LAYERS</t>
  </si>
  <si>
    <t>Extra over Subitem 21.01(a) for excavation in hard marterial irrespective of depth</t>
  </si>
  <si>
    <t>and (c) (state as % and extend as an amount)</t>
  </si>
  <si>
    <t>Material from the excavation</t>
  </si>
  <si>
    <t>Imported material</t>
  </si>
  <si>
    <t>PS 57.12</t>
  </si>
  <si>
    <t>SERIES 3000: SECTION 3500 : STABILISATION</t>
  </si>
  <si>
    <t>STABILISATION</t>
  </si>
  <si>
    <t>Chemical Stabilisation</t>
  </si>
  <si>
    <t>Chemical Stabilisation agent:</t>
  </si>
  <si>
    <t xml:space="preserve">(e) </t>
  </si>
  <si>
    <t>Gravel subbase (unstabilised gravel) compacted to:</t>
  </si>
  <si>
    <t>Asphalt surfacing, 50mm thick, using 50/70 penetration grade bitumen, including binder and activer filler variations:</t>
  </si>
  <si>
    <t>STABILISTAION</t>
  </si>
  <si>
    <t>Trial Sections, 50mm thick</t>
  </si>
  <si>
    <t>PS22.23</t>
  </si>
  <si>
    <t>Concrete pipe culverts 900mm diameter</t>
  </si>
  <si>
    <t>Authorized Compensations</t>
  </si>
  <si>
    <t>Allow Provision Sum for authorised compensations</t>
  </si>
  <si>
    <t>SERIES 3000: SECTION 3600 : CRUSHED STONE BASE OR SUBBASE</t>
  </si>
  <si>
    <t>CRUSHED STONE BASE OR SUBBASE</t>
  </si>
  <si>
    <t>Crushed Stone Base:</t>
  </si>
  <si>
    <t>CRUSHED- STONE BASE OR SUBBASE</t>
  </si>
  <si>
    <t>PS35.01</t>
  </si>
  <si>
    <t>PS35.02</t>
  </si>
  <si>
    <t>litres</t>
  </si>
  <si>
    <t xml:space="preserve">STRUCTURES </t>
  </si>
  <si>
    <t>SERIES 6000: STRUCTURES</t>
  </si>
  <si>
    <t>FOUNDATIONS FOR STRUCTURES</t>
  </si>
  <si>
    <t>Excavating soft material situated within the following successive</t>
  </si>
  <si>
    <t>depth ranges:</t>
  </si>
  <si>
    <t>0 m up to 2 m</t>
  </si>
  <si>
    <t>Exceeding 2m and up to 4m</t>
  </si>
  <si>
    <t>Extra over Subitem 61.02(a) for excavation in hard material</t>
  </si>
  <si>
    <t>61.08</t>
  </si>
  <si>
    <t>Rock fill</t>
  </si>
  <si>
    <t>FALSEWORK, FORMWORK AND CONCRETE FINISH</t>
  </si>
  <si>
    <t>(a) Vertical formwork to provide class F1, F2 surface</t>
  </si>
  <si>
    <t xml:space="preserve">     finish to:</t>
  </si>
  <si>
    <t>(i) Box Culverts</t>
  </si>
  <si>
    <t>(a) Horizontal formwork to provide class F1,F2 surface</t>
  </si>
  <si>
    <t>(i) Box Cuverts</t>
  </si>
  <si>
    <t>TOTAL BROUGHT FORWARD</t>
  </si>
  <si>
    <t>STEEL REINFORCEMENT FOR STRUCTURES</t>
  </si>
  <si>
    <t>(a) Box Culverts</t>
  </si>
  <si>
    <t>CONCRETE FOR STRUCTURES</t>
  </si>
  <si>
    <t>Cast In Situ Concrete:</t>
  </si>
  <si>
    <t>(a) Class 30/19 concrete for the following elements:</t>
  </si>
  <si>
    <t>(i) Substructure and superstructure for box culverts</t>
  </si>
  <si>
    <r>
      <t>m</t>
    </r>
    <r>
      <rPr>
        <vertAlign val="superscript"/>
        <sz val="12"/>
        <rFont val="Arial"/>
        <family val="2"/>
      </rPr>
      <t>3</t>
    </r>
  </si>
  <si>
    <t>(c) Class 15/19 concrete for the following elements:</t>
  </si>
  <si>
    <t>(i) Blinding under foundations</t>
  </si>
  <si>
    <t xml:space="preserve">NO-FINES CONCRETE, JOINTS, BEARINGS, PARAPETS AND </t>
  </si>
  <si>
    <t>DRAINAGE STRUCTURES</t>
  </si>
  <si>
    <t>(a) Drainage pipes :</t>
  </si>
  <si>
    <t>(i) PVC perforated drain pipes 150mm diameter</t>
  </si>
  <si>
    <t>66.23</t>
  </si>
  <si>
    <t>Crushed stone in drainage strips</t>
  </si>
  <si>
    <t>Constructed from crushed stone obtained from commercial sources and compacted to 102% of modified AASHTO density, 37.5mm norminal maximum aggregate size</t>
  </si>
  <si>
    <t>PS14.03</t>
  </si>
  <si>
    <t>Laboratory fittings, Installations and Equipment</t>
  </si>
  <si>
    <t>PS14.12</t>
  </si>
  <si>
    <t>Survey equipment for use by the Engineer</t>
  </si>
  <si>
    <t>Excavation for subsoil drainage systems</t>
  </si>
  <si>
    <t>excavating soft material situated within the following depth ranges below</t>
  </si>
  <si>
    <t>the surface level:</t>
  </si>
  <si>
    <t>Extra over Subitem 21.03(a) for excavation in hard material irrespective</t>
  </si>
  <si>
    <t>of depth</t>
  </si>
  <si>
    <t>Natural permeable material in subsoil drainage systems (crushed stone):</t>
  </si>
  <si>
    <t>Crushed stone obtained from approved sources on site (19mm ggregate):</t>
  </si>
  <si>
    <t xml:space="preserve">(b) </t>
  </si>
  <si>
    <t>Rockfill</t>
  </si>
  <si>
    <t>Natural permeable material in subsoil drainage systems ( sand):</t>
  </si>
  <si>
    <t xml:space="preserve">Sand obtained from approved sources on the site </t>
  </si>
  <si>
    <t>Pipes in subsoil drainage systems:</t>
  </si>
  <si>
    <t xml:space="preserve">C10 110mm peforated PVC pipes  and fittings, normal duty, complete with couplings </t>
  </si>
  <si>
    <t>Polyethethlene sheeting, 0.15 mm thick or similar approved material, for</t>
  </si>
  <si>
    <t>lining subsoil drainage systems</t>
  </si>
  <si>
    <r>
      <t>m</t>
    </r>
    <r>
      <rPr>
        <vertAlign val="superscript"/>
        <sz val="12"/>
        <rFont val="Arial"/>
        <family val="2"/>
      </rPr>
      <t>2</t>
    </r>
  </si>
  <si>
    <t>Welded steel fabric A98 Mesh wire</t>
  </si>
  <si>
    <t>PS23.20</t>
  </si>
  <si>
    <t xml:space="preserve">Precast concrete class 25/19 cover panels including formwork, </t>
  </si>
  <si>
    <t>150mm thick</t>
  </si>
  <si>
    <t>Transport</t>
  </si>
  <si>
    <t>Paving with interlocking blocks</t>
  </si>
  <si>
    <t xml:space="preserve">Ordinary pipes (PVC, not exceeding 300mm diameter) </t>
  </si>
  <si>
    <t>Concrete Kerbing (Class 25 for cast in situ concrete) as per drawing no. RA/CON/2019-20/STD/KB/001</t>
  </si>
  <si>
    <t>AIDS and Occurrence of Pandemic Awareness</t>
  </si>
  <si>
    <t>PS18.05</t>
  </si>
  <si>
    <t>PS21.20</t>
  </si>
  <si>
    <t>PS57.01</t>
  </si>
  <si>
    <t>On walkway and Median with 60mm thick, 25Mpa interlocking blocks</t>
  </si>
  <si>
    <t>30mm thick sand bedding for interlocking blocks</t>
  </si>
  <si>
    <t>PS23.22</t>
  </si>
  <si>
    <t>Concrete Pavements</t>
  </si>
  <si>
    <t>200mm thick extra over unstabilised compacted layers of Crushed stone base</t>
  </si>
  <si>
    <t>Anionic Stable Grade Bitumen emulsion</t>
  </si>
  <si>
    <t>Treatment of ant or termite holes with approved insecticide</t>
  </si>
  <si>
    <t>Duct marker blocks as per drawing No.RA/CON/2019-20/PCL/STD/MB/002-003</t>
  </si>
  <si>
    <t>Pavement layers constructed from gravel obtained from existing layers</t>
  </si>
  <si>
    <t>non-cemented material (150mm thick compacted layer)</t>
  </si>
  <si>
    <t>Bill items for works using materials obtained from cutting existing Pavement layers and stockpiled for re-use on selected areas</t>
  </si>
  <si>
    <t>Mass concrete structures</t>
  </si>
  <si>
    <t>PROJECT: CAPACITY IMPROVEMENT OF KIA TO KANENGO (M001) ROAD TO DUAL CARRIAGEWAY</t>
  </si>
  <si>
    <t>GUARDRAILS</t>
  </si>
  <si>
    <t>Cruahed stone fill</t>
  </si>
  <si>
    <r>
      <t>Grade 460N/mm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 high- yield  steel reinforcement for:</t>
    </r>
  </si>
  <si>
    <t>Crushed stone fill</t>
  </si>
  <si>
    <t>CONSTRUCTION OF 1.5 X 1.5  SINGLE CELL BOX CULVERTS  1No. CH 1+902</t>
  </si>
  <si>
    <t>CONSTRUCTION OF 2.0 X 1.5  SINGLE CELL BOX CULVERTS  1No. CH 3+113</t>
  </si>
  <si>
    <t>CONSTRUCTION OF 2.0 X 2.0  SINGLE CELL BOX CULVERTS  4No. CH0+638, CH1+278, CH1+781 &amp; CH6+420</t>
  </si>
  <si>
    <t>Compacted to 90% modified AASHTO density</t>
  </si>
  <si>
    <t>93% modified AASHTO density</t>
  </si>
  <si>
    <t>Gravel selected layer compacted to 93% of modified AASHTO density, using</t>
  </si>
  <si>
    <t>Grader</t>
  </si>
  <si>
    <t xml:space="preserve">Earthworks </t>
  </si>
  <si>
    <t>Rock fill (as specified in Subclause 3209(c))</t>
  </si>
  <si>
    <t>TOTAL OF SCHEDULE OF QUANTITIES KIA - KANENGO ROAD</t>
  </si>
  <si>
    <t>CONTRACTOR'S ESTABLISHMENT ON SITE AND GENERAL OBLIGATIONS</t>
  </si>
  <si>
    <t>PS 13.01</t>
  </si>
  <si>
    <t>PS13.02</t>
  </si>
  <si>
    <t>PS 13.04</t>
  </si>
  <si>
    <t>PS13.03:</t>
  </si>
  <si>
    <t>Relocation of Services</t>
  </si>
  <si>
    <t xml:space="preserve">Allow Provisional sum allowed for the protection and relocation of services </t>
  </si>
  <si>
    <t xml:space="preserve">Handling Cost and profit in respect of item PS13.03 (a) </t>
  </si>
  <si>
    <t>Contractor's Environmental and Social Obligations</t>
  </si>
  <si>
    <t>Allow for the undertaking and implementation of all
the requirements of the Environmental and Social Management 
Plan</t>
  </si>
  <si>
    <t>Provide Road Safety training to staff and the surrounding community</t>
  </si>
  <si>
    <t>Handling costs, profit and overheads in respect of Item 13.05 (d)</t>
  </si>
  <si>
    <t>PS13.06</t>
  </si>
  <si>
    <t xml:space="preserve">PS13.07 </t>
  </si>
  <si>
    <t>Television and Radio Broadcast and Print Media Publications</t>
  </si>
  <si>
    <t>Sensitization of the surrounding community</t>
  </si>
  <si>
    <t>Handling costs and profit in respect of sub-items PS13.07(a) and (b)</t>
  </si>
  <si>
    <t>SERIES PS8000: SPEED CALMING FEATURES</t>
  </si>
  <si>
    <t>HUMPS AND RUMBLE STRIPS</t>
  </si>
  <si>
    <t>PS81.01</t>
  </si>
  <si>
    <t>Set</t>
  </si>
  <si>
    <t>CONSTRUCTION OF 1.5 X 1.5  SINGLE CELL BOX CULVERTS  1No. CH1+902</t>
  </si>
  <si>
    <t xml:space="preserve">    1.5 x 1.5 SINGLE CELL BOX CULVERT 1 NO. CH 1+902</t>
  </si>
  <si>
    <t xml:space="preserve">    2.0 x 1.5 SINGLE CELL BOX CULVERT 1 NO. CH 3+113</t>
  </si>
  <si>
    <t xml:space="preserve">    2.0 x 2.0 SINGLE CELL BOX CULVERT 4 NO. CH0+638, CH1+278, CH1+781 &amp; CH6+420</t>
  </si>
  <si>
    <t>Handling costs and profits in respect of subitem PS13.02(a)</t>
  </si>
  <si>
    <t>PS 23.16</t>
  </si>
  <si>
    <t>Access bridge to DWG No PCL/CON/2022-23/PCL/STD/JI/002</t>
  </si>
  <si>
    <t>(iv)</t>
  </si>
  <si>
    <t>Type 1</t>
  </si>
  <si>
    <t>Type 2</t>
  </si>
  <si>
    <t>Type 3</t>
  </si>
  <si>
    <t>Type 4</t>
  </si>
  <si>
    <t>Handling costs and profit in respect of sub-items PS13.05 (b)</t>
  </si>
  <si>
    <t xml:space="preserve">Occurrence of pandemic (i.e., covid 19) Prevention Measures </t>
  </si>
  <si>
    <t>Handling costs and profit in respect of sub-items PS13.06(a), (b),</t>
  </si>
  <si>
    <t>Office and Laboratory Accomodation</t>
  </si>
  <si>
    <t>HOUSING, OFFICES AND LABORATORIES FOR ENGINEERS SITE PERSONNEL</t>
  </si>
  <si>
    <r>
      <t>Office building as specified in drawings</t>
    </r>
    <r>
      <rPr>
        <sz val="10"/>
        <color rgb="FF040327"/>
        <rFont val="Arial"/>
        <family val="2"/>
      </rPr>
      <t xml:space="preserve"> </t>
    </r>
  </si>
  <si>
    <t>Laboratory building as specified in drawings</t>
  </si>
  <si>
    <t>Office and Laboratory Furniture</t>
  </si>
  <si>
    <t xml:space="preserve">Office furniture as specified in the Particular Specifications </t>
  </si>
  <si>
    <t>Laboratory fittings, installations and equipment</t>
  </si>
  <si>
    <t>Office and  laboratory</t>
  </si>
  <si>
    <t>Security at Engineer's Office and Laboratory</t>
  </si>
  <si>
    <t>PS14.13</t>
  </si>
  <si>
    <t xml:space="preserve">Handling costs and profit in respect of sub-item PS14.13 (a) </t>
  </si>
  <si>
    <t>Accommodating traffic, including all notices, signing, construction, providing, maintaining and reinstating temporary diversions.</t>
  </si>
  <si>
    <t>Demolition, dismantling, removal and clearing of existing structures</t>
  </si>
  <si>
    <t>Materials</t>
  </si>
  <si>
    <t xml:space="preserve">Motor grader complete with scarifier (CAT 140G or equivalent) </t>
  </si>
  <si>
    <t>Wheeled loader (CAT 980G or equivalent)</t>
  </si>
  <si>
    <t xml:space="preserve">Tractor-Loader-Backhoe (CAT 450 or equivalent) </t>
  </si>
  <si>
    <t>Water bowser – self-propelled (10,000 litres)</t>
  </si>
  <si>
    <t>Vibratory roller (123KW, 10T)</t>
  </si>
  <si>
    <t>Pneumatic roller (123KW, 10T)</t>
  </si>
  <si>
    <t>Tracked excavator (CAT 223 or equivalent)</t>
  </si>
  <si>
    <t>Excavator (CAT 225 or equivalent)</t>
  </si>
  <si>
    <t>Concrete mixer (15 HP, 0.5 m³)</t>
  </si>
  <si>
    <t>(p)</t>
  </si>
  <si>
    <t>Backfill existing drains within road prism</t>
  </si>
  <si>
    <t>Concrete class 20/19 in precast slabs 150mm thick to bridge open drain, Including reinforcement and all formwork (crossover slabs).</t>
  </si>
  <si>
    <t>F2 surface finish, as detailed in No RA/CON/2022-23/PCL/STD/DR/005</t>
  </si>
  <si>
    <t>Width not exceeding 2360mm</t>
  </si>
  <si>
    <t>200mm thick</t>
  </si>
  <si>
    <t>Panels with grates and frame</t>
  </si>
  <si>
    <t>Compacted to 93% modified AASHTO density</t>
  </si>
  <si>
    <t>Compacted to 95% modified AASHTO density</t>
  </si>
  <si>
    <t>Gravel or soft material in compacted layer thicknesses of 200mm or less:</t>
  </si>
  <si>
    <t>97% of modified AASHTO density to form 200mm or 150mm thick Subbase layer</t>
  </si>
  <si>
    <t>200mm thick extra over unstabilized compacted layers of Subbase course</t>
  </si>
  <si>
    <t>Ordinary Portland Cement</t>
  </si>
  <si>
    <t>Continuosly graded, medium grade</t>
  </si>
  <si>
    <t>Marker posts as per drawing no. RA/CON/2022-23/PCL/STD/MB/002-003</t>
  </si>
  <si>
    <t>Kilometer posts as per drawing no. RA/CON/2022-23/PCL/STD/MB/002-003</t>
  </si>
  <si>
    <t>Road reserve demarcation beacons as per drawing no  RA/CON/2022-23/PCL/STD/MB/001</t>
  </si>
  <si>
    <t>PS52.13</t>
  </si>
  <si>
    <r>
      <t>Galvanised and painted guardrails on concrete posts including end units and reflective plates as per drawing no. RA/CON/2022-23/PCL/STD/GR/001-005</t>
    </r>
    <r>
      <rPr>
        <b/>
        <sz val="12"/>
        <rFont val="Arial"/>
        <family val="2"/>
      </rPr>
      <t>.</t>
    </r>
  </si>
  <si>
    <t>LANDSCAPING, TOPSOILING AND GRASSING</t>
  </si>
  <si>
    <t>Installation of humps as per drawing detail RA/CON/2022-23/PCL/STD/TCM/001-002</t>
  </si>
  <si>
    <t>Installation of rumble strips in sets of five as per drawing detail RA/CON/2022-23/PCL/STD/TCM/001-002</t>
  </si>
  <si>
    <t xml:space="preserve">Supply and installation of 50W all in one solar street light   </t>
  </si>
  <si>
    <t>In Class A bedding, screeds and the encasing for pipes, including formwork, (Class 15/19 concrete)</t>
  </si>
  <si>
    <t>Class 30/19 cast in situ concrete reinforced with mesh A393 in 
platforms for bus bays and lay bays as detailed in drawing RA/CON/2022-23/PCL/STD/BS/001</t>
  </si>
  <si>
    <t>Supply and maintenance of the survey equipment for use by the Engineer</t>
  </si>
  <si>
    <t>Glass Fibre Reinforced Polyester (GRP) poles as per drawing No RA/CON/2021-22/LL-KIA/PCL/308</t>
  </si>
  <si>
    <t xml:space="preserve">Office fittings, installations and equipment  (except computers) </t>
  </si>
  <si>
    <t>PS8100</t>
  </si>
  <si>
    <t>Humps and Rumble Strips</t>
  </si>
  <si>
    <t>SUPPLY, INSTALLATION AND COMMISSIONING OF STREET LIGHTING SYSTEM</t>
  </si>
  <si>
    <t>PS90.00</t>
  </si>
  <si>
    <t xml:space="preserve"> . . . . . . . . . . . . . . . . . . . . . </t>
  </si>
  <si>
    <t>Engineer and may be deducted in whole or in part.  (The Tenderer must add 10% of the total of schedule of quantities)</t>
  </si>
  <si>
    <t xml:space="preserve">A-SUB-TOTAL </t>
  </si>
  <si>
    <t>B-CONTINGENCIES</t>
  </si>
  <si>
    <t>C-SUBTOTAL (1) (A+B)</t>
  </si>
  <si>
    <t>D-PPDA Levy (1%) (Add 1% of A)</t>
  </si>
  <si>
    <t>E-VALUE-ADDED TAX (VAT) The tenderer shall add 16.5% of  C</t>
  </si>
  <si>
    <t>TENDER SUM CARRIED TO FORM OF TENDER (C+D+E)</t>
  </si>
  <si>
    <r>
      <t xml:space="preserve">Signed: </t>
    </r>
    <r>
      <rPr>
        <i/>
        <sz val="11"/>
        <rFont val="Tahoma"/>
        <family val="2"/>
      </rPr>
      <t>[signature of person whose name and capacity are shown below]</t>
    </r>
  </si>
  <si>
    <r>
      <t xml:space="preserve">Name: </t>
    </r>
    <r>
      <rPr>
        <i/>
        <sz val="11"/>
        <rFont val="Tahoma"/>
        <family val="2"/>
      </rPr>
      <t>[insert complete name of person signing the Bid]</t>
    </r>
  </si>
  <si>
    <r>
      <t xml:space="preserve">In the capacity of </t>
    </r>
    <r>
      <rPr>
        <i/>
        <sz val="11"/>
        <rFont val="Tahoma"/>
        <family val="2"/>
      </rPr>
      <t xml:space="preserve">[insert legal capacity of person signing the Bid] </t>
    </r>
  </si>
  <si>
    <r>
      <t xml:space="preserve">Duly authorised to sign the Bid for and on behalf of: </t>
    </r>
    <r>
      <rPr>
        <i/>
        <sz val="11"/>
        <rFont val="Tahoma"/>
        <family val="2"/>
      </rPr>
      <t>[insert complete name of Bidder/Joint Venture/Consortium/Association]</t>
    </r>
  </si>
  <si>
    <r>
      <t xml:space="preserve">Dated on ____________ day of __________________, _______ </t>
    </r>
    <r>
      <rPr>
        <i/>
        <sz val="11"/>
        <rFont val="Tahoma"/>
        <family val="2"/>
      </rPr>
      <t>[insert date of signing]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</si>
</sst>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#,##0.00;[Red]#,##0.00"/>
    <numFmt numFmtId="167" formatCode="&quot;R&quot;\ #,##0.00"/>
  </numFmts>
  <fonts count="33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vertAlign val="superscript"/>
      <sz val="12"/>
      <name val="Arial Narrow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11"/>
      <name val="Arial Narrow"/>
      <family val="2"/>
    </font>
    <font>
      <sz val="10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MS Sans Serif"/>
    </font>
    <font>
      <sz val="9"/>
      <name val="Arial Unicode MS"/>
      <family val="2"/>
    </font>
    <font>
      <b/>
      <sz val="12"/>
      <name val="Myriad Pro"/>
      <family val="2"/>
    </font>
    <font>
      <vertAlign val="superscript"/>
      <sz val="12"/>
      <name val="Arial"/>
      <family val="2"/>
    </font>
    <font>
      <sz val="14"/>
      <name val="Myriad Pro"/>
      <family val="2"/>
    </font>
    <font>
      <sz val="11"/>
      <name val="Arial"/>
      <family val="2"/>
    </font>
    <font>
      <sz val="10"/>
      <color rgb="FF040327"/>
      <name val="Arial"/>
      <family val="2"/>
    </font>
    <font>
      <sz val="12"/>
      <color theme="1"/>
      <name val="Arial Narrow"/>
      <family val="2"/>
    </font>
    <font>
      <sz val="11"/>
      <name val="Tahoma"/>
      <family val="2"/>
    </font>
    <font>
      <i/>
      <sz val="1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1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3" fontId="3" fillId="0" borderId="1" applyProtection="0"/>
    <xf numFmtId="3" fontId="11" fillId="0" borderId="2" applyFill="0" applyAlignment="0" applyProtection="0"/>
    <xf numFmtId="0" fontId="3" fillId="0" borderId="0"/>
    <xf numFmtId="0" fontId="8" fillId="0" borderId="0"/>
    <xf numFmtId="0" fontId="9" fillId="0" borderId="0"/>
    <xf numFmtId="0" fontId="8" fillId="0" borderId="0"/>
    <xf numFmtId="0" fontId="3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4" fontId="8" fillId="0" borderId="0" applyFont="0" applyFill="0" applyBorder="0" applyAlignment="0" applyProtection="0"/>
    <xf numFmtId="9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1" fillId="0" borderId="0"/>
    <xf numFmtId="0" fontId="23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40">
    <xf numFmtId="0" fontId="0" fillId="0" borderId="0" xfId="0"/>
    <xf numFmtId="0" fontId="4" fillId="0" borderId="0" xfId="0" applyFont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0" fontId="5" fillId="0" borderId="0" xfId="14" applyFont="1" applyAlignment="1">
      <alignment vertical="center"/>
    </xf>
    <xf numFmtId="0" fontId="5" fillId="0" borderId="0" xfId="14" applyFont="1" applyAlignment="1">
      <alignment horizontal="center" vertical="center"/>
    </xf>
    <xf numFmtId="4" fontId="5" fillId="0" borderId="0" xfId="6" applyNumberFormat="1" applyFont="1" applyAlignment="1">
      <alignment horizontal="center" vertical="center"/>
    </xf>
    <xf numFmtId="3" fontId="5" fillId="0" borderId="0" xfId="1" applyNumberFormat="1" applyFont="1" applyAlignment="1">
      <alignment horizontal="center"/>
    </xf>
    <xf numFmtId="43" fontId="4" fillId="0" borderId="0" xfId="1" applyFont="1" applyAlignment="1">
      <alignment horizontal="center" vertical="center"/>
    </xf>
    <xf numFmtId="0" fontId="3" fillId="0" borderId="0" xfId="10" applyAlignment="1">
      <alignment horizontal="center" vertical="top"/>
    </xf>
    <xf numFmtId="0" fontId="3" fillId="0" borderId="0" xfId="10" applyAlignment="1">
      <alignment wrapText="1"/>
    </xf>
    <xf numFmtId="0" fontId="3" fillId="0" borderId="0" xfId="10"/>
    <xf numFmtId="4" fontId="3" fillId="0" borderId="0" xfId="10" applyNumberFormat="1"/>
    <xf numFmtId="0" fontId="10" fillId="0" borderId="9" xfId="10" applyFont="1" applyBorder="1" applyAlignment="1">
      <alignment horizontal="center" vertical="center"/>
    </xf>
    <xf numFmtId="0" fontId="10" fillId="0" borderId="17" xfId="10" applyFont="1" applyBorder="1" applyAlignment="1">
      <alignment horizontal="center" vertical="center"/>
    </xf>
    <xf numFmtId="0" fontId="3" fillId="0" borderId="3" xfId="10" applyBorder="1" applyAlignment="1">
      <alignment horizontal="center" vertical="center"/>
    </xf>
    <xf numFmtId="0" fontId="3" fillId="0" borderId="17" xfId="10" applyBorder="1" applyAlignment="1">
      <alignment horizontal="center" vertical="center"/>
    </xf>
    <xf numFmtId="0" fontId="3" fillId="0" borderId="4" xfId="10" applyBorder="1" applyAlignment="1">
      <alignment horizontal="center" vertical="center"/>
    </xf>
    <xf numFmtId="0" fontId="3" fillId="0" borderId="4" xfId="10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3" fillId="0" borderId="6" xfId="10" applyBorder="1" applyAlignment="1">
      <alignment vertical="center" wrapText="1"/>
    </xf>
    <xf numFmtId="0" fontId="3" fillId="0" borderId="15" xfId="10" applyBorder="1" applyAlignment="1">
      <alignment horizontal="center" vertical="center"/>
    </xf>
    <xf numFmtId="167" fontId="3" fillId="0" borderId="4" xfId="10" applyNumberFormat="1" applyBorder="1" applyAlignment="1">
      <alignment vertical="center"/>
    </xf>
    <xf numFmtId="4" fontId="3" fillId="0" borderId="4" xfId="10" applyNumberFormat="1" applyBorder="1" applyAlignment="1">
      <alignment vertical="center"/>
    </xf>
    <xf numFmtId="0" fontId="15" fillId="0" borderId="17" xfId="10" applyFont="1" applyBorder="1" applyAlignment="1">
      <alignment horizontal="center" vertical="center"/>
    </xf>
    <xf numFmtId="0" fontId="3" fillId="0" borderId="4" xfId="10" applyBorder="1" applyAlignment="1">
      <alignment vertical="center" wrapText="1"/>
    </xf>
    <xf numFmtId="0" fontId="10" fillId="0" borderId="0" xfId="10" applyFont="1" applyAlignment="1">
      <alignment horizontal="left" vertical="center"/>
    </xf>
    <xf numFmtId="0" fontId="3" fillId="0" borderId="0" xfId="10" applyAlignment="1">
      <alignment horizontal="center" vertical="center"/>
    </xf>
    <xf numFmtId="0" fontId="10" fillId="0" borderId="4" xfId="10" applyFont="1" applyBorder="1" applyAlignment="1">
      <alignment horizontal="left" vertical="center"/>
    </xf>
    <xf numFmtId="0" fontId="4" fillId="0" borderId="20" xfId="0" applyFont="1" applyBorder="1" applyAlignment="1">
      <alignment vertical="center" wrapText="1"/>
    </xf>
    <xf numFmtId="0" fontId="5" fillId="0" borderId="20" xfId="0" applyFont="1" applyBorder="1" applyAlignment="1">
      <alignment horizontal="center" vertical="center"/>
    </xf>
    <xf numFmtId="3" fontId="5" fillId="0" borderId="20" xfId="2" applyNumberFormat="1" applyFont="1" applyBorder="1" applyAlignment="1">
      <alignment horizontal="center" vertical="center"/>
    </xf>
    <xf numFmtId="43" fontId="5" fillId="0" borderId="20" xfId="2" applyFont="1" applyBorder="1" applyAlignment="1">
      <alignment horizontal="center" vertical="center"/>
    </xf>
    <xf numFmtId="43" fontId="5" fillId="0" borderId="21" xfId="1" applyFont="1" applyBorder="1" applyAlignment="1">
      <alignment horizontal="right" vertical="center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3" fontId="5" fillId="0" borderId="4" xfId="2" applyNumberFormat="1" applyFont="1" applyBorder="1" applyAlignment="1">
      <alignment horizontal="center" vertical="center"/>
    </xf>
    <xf numFmtId="43" fontId="5" fillId="0" borderId="4" xfId="2" applyFont="1" applyBorder="1" applyAlignment="1">
      <alignment horizontal="center" vertical="center"/>
    </xf>
    <xf numFmtId="4" fontId="5" fillId="0" borderId="5" xfId="6" applyNumberFormat="1" applyFont="1" applyBorder="1" applyAlignment="1">
      <alignment horizontal="center" vertical="center"/>
    </xf>
    <xf numFmtId="43" fontId="5" fillId="0" borderId="5" xfId="1" applyFont="1" applyBorder="1" applyAlignment="1">
      <alignment horizontal="center" vertical="center"/>
    </xf>
    <xf numFmtId="0" fontId="5" fillId="0" borderId="4" xfId="17" applyFont="1" applyBorder="1" applyAlignment="1">
      <alignment vertical="center"/>
    </xf>
    <xf numFmtId="0" fontId="5" fillId="0" borderId="4" xfId="17" applyFont="1" applyBorder="1" applyAlignment="1">
      <alignment horizontal="center" vertical="center"/>
    </xf>
    <xf numFmtId="0" fontId="5" fillId="0" borderId="4" xfId="12" applyFont="1" applyBorder="1" applyAlignment="1">
      <alignment horizontal="center" vertical="center"/>
    </xf>
    <xf numFmtId="0" fontId="5" fillId="0" borderId="4" xfId="17" applyFont="1" applyBorder="1" applyAlignment="1">
      <alignment horizontal="left" vertical="center"/>
    </xf>
    <xf numFmtId="0" fontId="5" fillId="0" borderId="4" xfId="0" applyFont="1" applyBorder="1" applyAlignment="1">
      <alignment horizontal="center"/>
    </xf>
    <xf numFmtId="4" fontId="5" fillId="0" borderId="5" xfId="1" applyNumberFormat="1" applyFont="1" applyBorder="1" applyAlignment="1">
      <alignment horizontal="right" vertical="center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/>
    </xf>
    <xf numFmtId="0" fontId="5" fillId="0" borderId="4" xfId="0" applyFont="1" applyBorder="1" applyAlignment="1">
      <alignment wrapText="1"/>
    </xf>
    <xf numFmtId="3" fontId="5" fillId="0" borderId="4" xfId="2" applyNumberFormat="1" applyFont="1" applyBorder="1" applyAlignment="1">
      <alignment horizontal="center"/>
    </xf>
    <xf numFmtId="43" fontId="5" fillId="0" borderId="4" xfId="2" applyFont="1" applyBorder="1" applyAlignment="1">
      <alignment horizontal="center"/>
    </xf>
    <xf numFmtId="4" fontId="5" fillId="0" borderId="5" xfId="2" applyNumberFormat="1" applyFont="1" applyBorder="1" applyAlignment="1">
      <alignment horizontal="right"/>
    </xf>
    <xf numFmtId="43" fontId="5" fillId="0" borderId="4" xfId="1" applyFont="1" applyBorder="1" applyAlignment="1">
      <alignment horizontal="center" vertical="center"/>
    </xf>
    <xf numFmtId="0" fontId="4" fillId="0" borderId="9" xfId="14" applyFont="1" applyBorder="1" applyAlignment="1">
      <alignment horizontal="center" vertical="center"/>
    </xf>
    <xf numFmtId="3" fontId="4" fillId="0" borderId="9" xfId="14" applyNumberFormat="1" applyFont="1" applyBorder="1" applyAlignment="1">
      <alignment horizontal="center" vertical="center"/>
    </xf>
    <xf numFmtId="4" fontId="4" fillId="0" borderId="9" xfId="6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3" fontId="4" fillId="0" borderId="20" xfId="2" applyNumberFormat="1" applyFont="1" applyBorder="1" applyAlignment="1">
      <alignment horizontal="center" vertical="center"/>
    </xf>
    <xf numFmtId="43" fontId="4" fillId="0" borderId="20" xfId="2" applyFont="1" applyBorder="1" applyAlignment="1">
      <alignment horizontal="center" vertical="center"/>
    </xf>
    <xf numFmtId="4" fontId="4" fillId="0" borderId="21" xfId="2" applyNumberFormat="1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" fontId="4" fillId="0" borderId="4" xfId="2" applyNumberFormat="1" applyFont="1" applyBorder="1" applyAlignment="1">
      <alignment horizontal="center" vertical="center"/>
    </xf>
    <xf numFmtId="43" fontId="4" fillId="0" borderId="4" xfId="2" applyFont="1" applyBorder="1" applyAlignment="1">
      <alignment horizontal="center" vertical="center"/>
    </xf>
    <xf numFmtId="4" fontId="4" fillId="0" borderId="5" xfId="2" applyNumberFormat="1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4" fontId="5" fillId="0" borderId="5" xfId="2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/>
    </xf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/>
    </xf>
    <xf numFmtId="0" fontId="5" fillId="0" borderId="4" xfId="14" applyFont="1" applyBorder="1" applyAlignment="1">
      <alignment horizontal="center"/>
    </xf>
    <xf numFmtId="0" fontId="5" fillId="0" borderId="4" xfId="14" applyFont="1" applyBorder="1" applyAlignment="1">
      <alignment vertical="center"/>
    </xf>
    <xf numFmtId="0" fontId="5" fillId="0" borderId="5" xfId="14" applyFont="1" applyBorder="1" applyAlignment="1">
      <alignment vertical="center"/>
    </xf>
    <xf numFmtId="43" fontId="4" fillId="0" borderId="4" xfId="1" applyFont="1" applyBorder="1" applyAlignment="1">
      <alignment horizontal="center" vertical="center"/>
    </xf>
    <xf numFmtId="43" fontId="4" fillId="0" borderId="5" xfId="1" applyFont="1" applyBorder="1" applyAlignment="1">
      <alignment horizontal="center" vertical="center"/>
    </xf>
    <xf numFmtId="43" fontId="4" fillId="0" borderId="14" xfId="1" applyFont="1" applyBorder="1" applyAlignment="1">
      <alignment horizontal="center" vertical="center"/>
    </xf>
    <xf numFmtId="0" fontId="4" fillId="0" borderId="9" xfId="10" applyFont="1" applyBorder="1" applyAlignment="1">
      <alignment horizontal="center" vertical="center" wrapText="1"/>
    </xf>
    <xf numFmtId="0" fontId="4" fillId="0" borderId="9" xfId="10" applyFont="1" applyBorder="1" applyAlignment="1">
      <alignment horizontal="left" vertical="center" wrapText="1"/>
    </xf>
    <xf numFmtId="43" fontId="4" fillId="0" borderId="9" xfId="1" applyFont="1" applyBorder="1" applyAlignment="1">
      <alignment horizontal="center" vertical="center" wrapText="1"/>
    </xf>
    <xf numFmtId="3" fontId="5" fillId="0" borderId="20" xfId="1" applyNumberFormat="1" applyFont="1" applyBorder="1" applyAlignment="1">
      <alignment horizontal="center" vertical="center"/>
    </xf>
    <xf numFmtId="43" fontId="5" fillId="0" borderId="20" xfId="1" applyFont="1" applyBorder="1" applyAlignment="1">
      <alignment horizontal="center" vertical="center"/>
    </xf>
    <xf numFmtId="43" fontId="5" fillId="0" borderId="21" xfId="1" applyFont="1" applyBorder="1" applyAlignment="1">
      <alignment horizontal="center" vertical="center"/>
    </xf>
    <xf numFmtId="0" fontId="5" fillId="0" borderId="4" xfId="0" quotePrefix="1" applyFont="1" applyBorder="1" applyAlignment="1">
      <alignment horizontal="left" vertical="center" wrapText="1"/>
    </xf>
    <xf numFmtId="3" fontId="5" fillId="0" borderId="4" xfId="1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5" fillId="0" borderId="4" xfId="17" applyNumberFormat="1" applyFont="1" applyBorder="1" applyAlignment="1">
      <alignment horizontal="center" vertical="center"/>
    </xf>
    <xf numFmtId="4" fontId="5" fillId="0" borderId="4" xfId="1" applyNumberFormat="1" applyFont="1" applyBorder="1" applyAlignment="1">
      <alignment horizontal="right" vertical="center"/>
    </xf>
    <xf numFmtId="0" fontId="5" fillId="0" borderId="3" xfId="17" applyFont="1" applyBorder="1" applyAlignment="1">
      <alignment horizontal="center" vertical="center"/>
    </xf>
    <xf numFmtId="1" fontId="5" fillId="0" borderId="4" xfId="17" applyNumberFormat="1" applyFont="1" applyBorder="1" applyAlignment="1">
      <alignment horizontal="center" vertical="center"/>
    </xf>
    <xf numFmtId="4" fontId="5" fillId="0" borderId="4" xfId="1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4" fontId="5" fillId="0" borderId="4" xfId="17" applyNumberFormat="1" applyFont="1" applyBorder="1" applyAlignment="1">
      <alignment horizontal="center" vertical="center"/>
    </xf>
    <xf numFmtId="1" fontId="4" fillId="0" borderId="19" xfId="14" applyNumberFormat="1" applyFont="1" applyBorder="1" applyAlignment="1">
      <alignment horizontal="center" vertical="center"/>
    </xf>
    <xf numFmtId="2" fontId="5" fillId="0" borderId="3" xfId="14" applyNumberFormat="1" applyFont="1" applyBorder="1" applyAlignment="1">
      <alignment horizontal="center" vertical="center"/>
    </xf>
    <xf numFmtId="165" fontId="5" fillId="0" borderId="3" xfId="14" applyNumberFormat="1" applyFont="1" applyBorder="1" applyAlignment="1">
      <alignment horizontal="center" vertical="center"/>
    </xf>
    <xf numFmtId="2" fontId="5" fillId="0" borderId="3" xfId="14" applyNumberFormat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165" fontId="4" fillId="0" borderId="9" xfId="14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" fontId="4" fillId="0" borderId="12" xfId="14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0" fontId="3" fillId="0" borderId="0" xfId="10" applyAlignment="1">
      <alignment horizontal="center"/>
    </xf>
    <xf numFmtId="43" fontId="4" fillId="0" borderId="9" xfId="1" applyFont="1" applyBorder="1" applyAlignment="1">
      <alignment horizontal="center" vertical="center"/>
    </xf>
    <xf numFmtId="2" fontId="5" fillId="0" borderId="3" xfId="17" applyNumberFormat="1" applyFont="1" applyBorder="1" applyAlignment="1">
      <alignment horizontal="center" vertical="center"/>
    </xf>
    <xf numFmtId="2" fontId="5" fillId="0" borderId="3" xfId="15" applyNumberFormat="1" applyFont="1" applyBorder="1" applyAlignment="1">
      <alignment horizontal="center" vertical="center" wrapText="1"/>
    </xf>
    <xf numFmtId="0" fontId="5" fillId="0" borderId="4" xfId="15" applyFont="1" applyBorder="1" applyAlignment="1">
      <alignment horizontal="left" vertical="center" wrapText="1"/>
    </xf>
    <xf numFmtId="0" fontId="5" fillId="0" borderId="4" xfId="15" applyFont="1" applyBorder="1" applyAlignment="1">
      <alignment horizontal="center" vertical="center" wrapText="1"/>
    </xf>
    <xf numFmtId="43" fontId="5" fillId="0" borderId="4" xfId="2" applyFont="1" applyBorder="1" applyAlignment="1">
      <alignment horizontal="center" vertical="center" wrapText="1"/>
    </xf>
    <xf numFmtId="43" fontId="5" fillId="0" borderId="4" xfId="1" applyFont="1" applyBorder="1" applyAlignment="1">
      <alignment horizontal="center" vertical="center" wrapText="1"/>
    </xf>
    <xf numFmtId="0" fontId="5" fillId="0" borderId="23" xfId="15" applyFont="1" applyBorder="1" applyAlignment="1">
      <alignment horizontal="left" vertical="center" wrapText="1"/>
    </xf>
    <xf numFmtId="0" fontId="5" fillId="0" borderId="23" xfId="15" applyFont="1" applyBorder="1" applyAlignment="1">
      <alignment horizontal="center" vertical="center" wrapText="1"/>
    </xf>
    <xf numFmtId="3" fontId="5" fillId="0" borderId="23" xfId="1" applyNumberFormat="1" applyFont="1" applyBorder="1" applyAlignment="1">
      <alignment horizontal="center" vertical="center"/>
    </xf>
    <xf numFmtId="0" fontId="4" fillId="0" borderId="20" xfId="10" applyFont="1" applyBorder="1" applyAlignment="1">
      <alignment horizontal="center" vertical="center"/>
    </xf>
    <xf numFmtId="165" fontId="5" fillId="0" borderId="3" xfId="13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justify" vertical="center"/>
    </xf>
    <xf numFmtId="0" fontId="5" fillId="0" borderId="4" xfId="13" applyFont="1" applyBorder="1" applyAlignment="1">
      <alignment horizontal="center" vertical="center"/>
    </xf>
    <xf numFmtId="3" fontId="5" fillId="0" borderId="4" xfId="13" applyNumberFormat="1" applyFont="1" applyBorder="1" applyAlignment="1">
      <alignment horizontal="center" vertical="center"/>
    </xf>
    <xf numFmtId="4" fontId="5" fillId="0" borderId="4" xfId="6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0" fontId="5" fillId="0" borderId="4" xfId="13" applyFont="1" applyBorder="1" applyAlignment="1">
      <alignment vertical="center"/>
    </xf>
    <xf numFmtId="3" fontId="5" fillId="0" borderId="4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2" fontId="4" fillId="0" borderId="3" xfId="13" applyNumberFormat="1" applyFont="1" applyBorder="1" applyAlignment="1">
      <alignment horizontal="center" vertical="center"/>
    </xf>
    <xf numFmtId="0" fontId="4" fillId="0" borderId="4" xfId="13" applyFont="1" applyBorder="1" applyAlignment="1">
      <alignment horizontal="left" vertical="center"/>
    </xf>
    <xf numFmtId="0" fontId="4" fillId="0" borderId="4" xfId="13" applyFont="1" applyBorder="1" applyAlignment="1">
      <alignment horizontal="center" vertical="center"/>
    </xf>
    <xf numFmtId="0" fontId="5" fillId="0" borderId="4" xfId="13" applyFont="1" applyBorder="1" applyAlignment="1">
      <alignment horizontal="left" vertical="center"/>
    </xf>
    <xf numFmtId="4" fontId="5" fillId="0" borderId="4" xfId="13" applyNumberFormat="1" applyFont="1" applyBorder="1" applyAlignment="1">
      <alignment horizontal="center" vertical="center"/>
    </xf>
    <xf numFmtId="3" fontId="5" fillId="0" borderId="4" xfId="12" applyNumberFormat="1" applyFont="1" applyBorder="1" applyAlignment="1">
      <alignment horizontal="center" vertical="center"/>
    </xf>
    <xf numFmtId="1" fontId="4" fillId="0" borderId="12" xfId="13" applyNumberFormat="1" applyFont="1" applyBorder="1" applyAlignment="1">
      <alignment horizontal="center" vertical="center"/>
    </xf>
    <xf numFmtId="1" fontId="4" fillId="0" borderId="3" xfId="14" applyNumberFormat="1" applyFont="1" applyBorder="1" applyAlignment="1">
      <alignment horizontal="center" vertical="center"/>
    </xf>
    <xf numFmtId="0" fontId="4" fillId="0" borderId="4" xfId="13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4" fontId="5" fillId="0" borderId="24" xfId="2" applyNumberFormat="1" applyFont="1" applyBorder="1" applyAlignment="1">
      <alignment horizontal="right"/>
    </xf>
    <xf numFmtId="0" fontId="4" fillId="0" borderId="16" xfId="0" applyFont="1" applyBorder="1" applyAlignment="1">
      <alignment vertical="center"/>
    </xf>
    <xf numFmtId="43" fontId="4" fillId="0" borderId="20" xfId="1" applyFont="1" applyBorder="1" applyAlignment="1">
      <alignment horizontal="center" vertical="center"/>
    </xf>
    <xf numFmtId="43" fontId="4" fillId="0" borderId="21" xfId="1" applyFont="1" applyBorder="1" applyAlignment="1">
      <alignment horizontal="center" vertical="center"/>
    </xf>
    <xf numFmtId="2" fontId="5" fillId="0" borderId="3" xfId="15" applyNumberFormat="1" applyFont="1" applyBorder="1" applyAlignment="1">
      <alignment horizontal="center" vertical="center"/>
    </xf>
    <xf numFmtId="43" fontId="5" fillId="0" borderId="5" xfId="1" applyFont="1" applyBorder="1" applyAlignment="1">
      <alignment horizontal="right" vertical="center"/>
    </xf>
    <xf numFmtId="1" fontId="4" fillId="0" borderId="19" xfId="15" applyNumberFormat="1" applyFont="1" applyBorder="1" applyAlignment="1">
      <alignment horizontal="center" vertical="center" wrapText="1"/>
    </xf>
    <xf numFmtId="0" fontId="4" fillId="0" borderId="20" xfId="15" applyFont="1" applyBorder="1" applyAlignment="1">
      <alignment horizontal="left" vertical="center" wrapText="1"/>
    </xf>
    <xf numFmtId="0" fontId="5" fillId="0" borderId="20" xfId="15" applyFont="1" applyBorder="1" applyAlignment="1">
      <alignment horizontal="center" vertical="center" wrapText="1"/>
    </xf>
    <xf numFmtId="43" fontId="5" fillId="0" borderId="20" xfId="1" applyFont="1" applyBorder="1" applyAlignment="1">
      <alignment horizontal="center" vertical="center" wrapText="1"/>
    </xf>
    <xf numFmtId="43" fontId="5" fillId="0" borderId="21" xfId="1" applyFont="1" applyBorder="1" applyAlignment="1">
      <alignment horizontal="center" vertical="center" wrapText="1"/>
    </xf>
    <xf numFmtId="0" fontId="5" fillId="0" borderId="4" xfId="15" applyFont="1" applyBorder="1" applyAlignment="1">
      <alignment horizontal="left" vertical="center"/>
    </xf>
    <xf numFmtId="0" fontId="5" fillId="0" borderId="4" xfId="15" applyFont="1" applyBorder="1" applyAlignment="1">
      <alignment horizontal="center" vertical="center"/>
    </xf>
    <xf numFmtId="0" fontId="4" fillId="0" borderId="4" xfId="15" applyFont="1" applyBorder="1" applyAlignment="1">
      <alignment horizontal="left" vertical="center" wrapText="1"/>
    </xf>
    <xf numFmtId="0" fontId="4" fillId="0" borderId="4" xfId="15" applyFont="1" applyBorder="1" applyAlignment="1">
      <alignment horizontal="center" vertical="center" wrapText="1"/>
    </xf>
    <xf numFmtId="43" fontId="4" fillId="0" borderId="4" xfId="1" applyFont="1" applyBorder="1" applyAlignment="1">
      <alignment horizontal="right" vertical="center" wrapText="1"/>
    </xf>
    <xf numFmtId="43" fontId="4" fillId="0" borderId="5" xfId="1" applyFont="1" applyBorder="1" applyAlignment="1">
      <alignment horizontal="right" vertical="center"/>
    </xf>
    <xf numFmtId="4" fontId="5" fillId="0" borderId="4" xfId="7" applyNumberFormat="1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top"/>
    </xf>
    <xf numFmtId="0" fontId="4" fillId="0" borderId="20" xfId="0" applyFont="1" applyBorder="1" applyAlignment="1">
      <alignment wrapText="1"/>
    </xf>
    <xf numFmtId="0" fontId="4" fillId="0" borderId="20" xfId="0" applyFont="1" applyBorder="1" applyAlignment="1">
      <alignment horizontal="center"/>
    </xf>
    <xf numFmtId="3" fontId="5" fillId="0" borderId="20" xfId="1" applyNumberFormat="1" applyFont="1" applyBorder="1" applyAlignment="1">
      <alignment horizontal="center"/>
    </xf>
    <xf numFmtId="43" fontId="4" fillId="0" borderId="20" xfId="1" applyFont="1" applyBorder="1" applyAlignment="1">
      <alignment horizontal="center"/>
    </xf>
    <xf numFmtId="43" fontId="4" fillId="0" borderId="21" xfId="1" applyFont="1" applyBorder="1" applyAlignment="1">
      <alignment horizontal="right"/>
    </xf>
    <xf numFmtId="3" fontId="5" fillId="0" borderId="4" xfId="1" applyNumberFormat="1" applyFont="1" applyBorder="1" applyAlignment="1">
      <alignment horizontal="center"/>
    </xf>
    <xf numFmtId="4" fontId="5" fillId="0" borderId="5" xfId="1" applyNumberFormat="1" applyFont="1" applyBorder="1" applyAlignment="1">
      <alignment horizontal="right"/>
    </xf>
    <xf numFmtId="43" fontId="5" fillId="0" borderId="4" xfId="1" applyFont="1" applyBorder="1" applyAlignment="1">
      <alignment horizontal="center"/>
    </xf>
    <xf numFmtId="0" fontId="5" fillId="0" borderId="4" xfId="0" applyFont="1" applyBorder="1" applyAlignment="1">
      <alignment vertical="top"/>
    </xf>
    <xf numFmtId="0" fontId="5" fillId="0" borderId="4" xfId="15" applyFont="1" applyBorder="1" applyAlignment="1">
      <alignment horizontal="center" wrapText="1"/>
    </xf>
    <xf numFmtId="0" fontId="5" fillId="0" borderId="22" xfId="0" applyFont="1" applyBorder="1" applyAlignment="1">
      <alignment horizontal="center" vertical="top"/>
    </xf>
    <xf numFmtId="0" fontId="5" fillId="0" borderId="4" xfId="16" applyFont="1" applyBorder="1" applyAlignment="1">
      <alignment vertical="center"/>
    </xf>
    <xf numFmtId="2" fontId="4" fillId="0" borderId="9" xfId="10" applyNumberFormat="1" applyFont="1" applyBorder="1" applyAlignment="1">
      <alignment horizontal="center" vertical="center" wrapText="1"/>
    </xf>
    <xf numFmtId="4" fontId="4" fillId="0" borderId="9" xfId="2" applyNumberFormat="1" applyFont="1" applyBorder="1" applyAlignment="1">
      <alignment horizontal="center" vertical="center" wrapText="1"/>
    </xf>
    <xf numFmtId="43" fontId="4" fillId="0" borderId="9" xfId="2" applyFont="1" applyBorder="1" applyAlignment="1">
      <alignment horizontal="center" vertical="center" wrapText="1"/>
    </xf>
    <xf numFmtId="2" fontId="4" fillId="0" borderId="19" xfId="10" applyNumberFormat="1" applyFont="1" applyBorder="1" applyAlignment="1">
      <alignment horizontal="center" vertical="center"/>
    </xf>
    <xf numFmtId="0" fontId="4" fillId="0" borderId="20" xfId="10" applyFont="1" applyBorder="1" applyAlignment="1">
      <alignment vertical="center" wrapText="1"/>
    </xf>
    <xf numFmtId="4" fontId="4" fillId="0" borderId="20" xfId="2" applyNumberFormat="1" applyFont="1" applyBorder="1" applyAlignment="1">
      <alignment horizontal="center" vertical="center"/>
    </xf>
    <xf numFmtId="43" fontId="4" fillId="0" borderId="21" xfId="2" applyFont="1" applyBorder="1" applyAlignment="1">
      <alignment horizontal="right" vertical="center"/>
    </xf>
    <xf numFmtId="0" fontId="5" fillId="0" borderId="4" xfId="16" applyFont="1" applyBorder="1" applyAlignment="1">
      <alignment horizontal="center" vertical="center"/>
    </xf>
    <xf numFmtId="4" fontId="5" fillId="0" borderId="4" xfId="16" applyNumberFormat="1" applyFont="1" applyBorder="1" applyAlignment="1">
      <alignment horizontal="center" vertical="center"/>
    </xf>
    <xf numFmtId="0" fontId="5" fillId="0" borderId="4" xfId="10" applyFont="1" applyBorder="1" applyAlignment="1">
      <alignment horizontal="center" vertical="center"/>
    </xf>
    <xf numFmtId="2" fontId="5" fillId="0" borderId="3" xfId="10" applyNumberFormat="1" applyFont="1" applyBorder="1" applyAlignment="1">
      <alignment horizontal="center" vertical="center"/>
    </xf>
    <xf numFmtId="4" fontId="5" fillId="0" borderId="4" xfId="10" applyNumberFormat="1" applyFont="1" applyBorder="1" applyAlignment="1">
      <alignment horizontal="center" vertical="center"/>
    </xf>
    <xf numFmtId="0" fontId="5" fillId="0" borderId="4" xfId="10" applyFont="1" applyBorder="1" applyAlignment="1">
      <alignment vertical="center"/>
    </xf>
    <xf numFmtId="0" fontId="5" fillId="0" borderId="5" xfId="10" applyFont="1" applyBorder="1" applyAlignment="1">
      <alignment vertical="center"/>
    </xf>
    <xf numFmtId="0" fontId="4" fillId="0" borderId="20" xfId="17" applyFont="1" applyBorder="1" applyAlignment="1">
      <alignment vertical="center"/>
    </xf>
    <xf numFmtId="0" fontId="5" fillId="0" borderId="20" xfId="17" applyFont="1" applyBorder="1" applyAlignment="1">
      <alignment horizontal="center" vertical="center"/>
    </xf>
    <xf numFmtId="4" fontId="5" fillId="0" borderId="20" xfId="1" applyNumberFormat="1" applyFont="1" applyBorder="1" applyAlignment="1">
      <alignment horizontal="right" vertical="center"/>
    </xf>
    <xf numFmtId="4" fontId="5" fillId="0" borderId="21" xfId="1" applyNumberFormat="1" applyFont="1" applyBorder="1" applyAlignment="1">
      <alignment horizontal="center" vertical="center"/>
    </xf>
    <xf numFmtId="0" fontId="4" fillId="0" borderId="4" xfId="17" applyFont="1" applyBorder="1" applyAlignment="1">
      <alignment vertical="center"/>
    </xf>
    <xf numFmtId="0" fontId="5" fillId="0" borderId="3" xfId="17" applyFont="1" applyBorder="1" applyAlignment="1">
      <alignment horizontal="center"/>
    </xf>
    <xf numFmtId="0" fontId="5" fillId="0" borderId="4" xfId="17" applyFont="1" applyBorder="1"/>
    <xf numFmtId="0" fontId="5" fillId="0" borderId="4" xfId="17" applyFont="1" applyBorder="1" applyAlignment="1">
      <alignment horizontal="center"/>
    </xf>
    <xf numFmtId="3" fontId="5" fillId="0" borderId="4" xfId="17" applyNumberFormat="1" applyFont="1" applyBorder="1" applyAlignment="1">
      <alignment horizontal="center"/>
    </xf>
    <xf numFmtId="0" fontId="4" fillId="0" borderId="20" xfId="15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/>
    </xf>
    <xf numFmtId="43" fontId="5" fillId="0" borderId="20" xfId="1" applyFont="1" applyBorder="1" applyAlignment="1">
      <alignment horizontal="center"/>
    </xf>
    <xf numFmtId="43" fontId="5" fillId="0" borderId="21" xfId="1" applyFont="1" applyBorder="1" applyAlignment="1">
      <alignment horizontal="center"/>
    </xf>
    <xf numFmtId="43" fontId="5" fillId="0" borderId="4" xfId="1" applyFont="1" applyBorder="1" applyAlignment="1">
      <alignment horizontal="center" wrapText="1"/>
    </xf>
    <xf numFmtId="43" fontId="5" fillId="0" borderId="4" xfId="2" applyFont="1" applyBorder="1" applyAlignment="1">
      <alignment horizontal="center" wrapText="1"/>
    </xf>
    <xf numFmtId="0" fontId="5" fillId="0" borderId="4" xfId="17" applyFont="1" applyBorder="1" applyAlignment="1">
      <alignment horizontal="left"/>
    </xf>
    <xf numFmtId="4" fontId="5" fillId="0" borderId="4" xfId="2" applyNumberFormat="1" applyFont="1" applyBorder="1" applyAlignment="1">
      <alignment horizontal="center"/>
    </xf>
    <xf numFmtId="0" fontId="5" fillId="0" borderId="23" xfId="17" applyFont="1" applyBorder="1" applyAlignment="1">
      <alignment horizontal="left"/>
    </xf>
    <xf numFmtId="0" fontId="5" fillId="0" borderId="23" xfId="17" applyFont="1" applyBorder="1" applyAlignment="1">
      <alignment horizontal="center"/>
    </xf>
    <xf numFmtId="3" fontId="5" fillId="0" borderId="23" xfId="17" applyNumberFormat="1" applyFont="1" applyBorder="1" applyAlignment="1">
      <alignment horizontal="center"/>
    </xf>
    <xf numFmtId="43" fontId="5" fillId="0" borderId="23" xfId="2" applyFont="1" applyBorder="1" applyAlignment="1">
      <alignment horizontal="center" wrapText="1"/>
    </xf>
    <xf numFmtId="0" fontId="4" fillId="0" borderId="19" xfId="17" applyFont="1" applyBorder="1" applyAlignment="1">
      <alignment horizontal="center" vertical="center"/>
    </xf>
    <xf numFmtId="43" fontId="4" fillId="0" borderId="21" xfId="1" applyFont="1" applyBorder="1" applyAlignment="1">
      <alignment horizontal="center"/>
    </xf>
    <xf numFmtId="0" fontId="3" fillId="0" borderId="16" xfId="10" applyBorder="1"/>
    <xf numFmtId="0" fontId="4" fillId="0" borderId="11" xfId="0" applyFont="1" applyBorder="1" applyAlignment="1">
      <alignment horizontal="left" vertical="center" wrapText="1"/>
    </xf>
    <xf numFmtId="43" fontId="4" fillId="0" borderId="11" xfId="1" applyFont="1" applyBorder="1" applyAlignment="1">
      <alignment horizontal="center" vertical="center"/>
    </xf>
    <xf numFmtId="0" fontId="3" fillId="0" borderId="6" xfId="10" applyBorder="1" applyAlignment="1">
      <alignment horizontal="left" vertical="center" wrapText="1"/>
    </xf>
    <xf numFmtId="0" fontId="3" fillId="0" borderId="0" xfId="10" applyAlignment="1">
      <alignment horizontal="left"/>
    </xf>
    <xf numFmtId="0" fontId="4" fillId="0" borderId="16" xfId="0" applyFont="1" applyBorder="1" applyAlignment="1">
      <alignment horizontal="center" vertical="center"/>
    </xf>
    <xf numFmtId="0" fontId="1" fillId="0" borderId="0" xfId="19"/>
    <xf numFmtId="0" fontId="1" fillId="0" borderId="3" xfId="10" applyFont="1" applyBorder="1" applyAlignment="1">
      <alignment horizontal="center" vertical="center"/>
    </xf>
    <xf numFmtId="3" fontId="5" fillId="0" borderId="0" xfId="17" applyNumberFormat="1" applyFont="1" applyAlignment="1">
      <alignment horizontal="center"/>
    </xf>
    <xf numFmtId="1" fontId="4" fillId="0" borderId="27" xfId="14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left" vertical="center" wrapText="1"/>
    </xf>
    <xf numFmtId="0" fontId="1" fillId="0" borderId="0" xfId="0" applyFont="1"/>
    <xf numFmtId="9" fontId="0" fillId="0" borderId="0" xfId="18" applyFont="1"/>
    <xf numFmtId="43" fontId="0" fillId="0" borderId="0" xfId="1" applyFont="1"/>
    <xf numFmtId="4" fontId="0" fillId="0" borderId="0" xfId="0" applyNumberFormat="1"/>
    <xf numFmtId="3" fontId="0" fillId="0" borderId="0" xfId="0" applyNumberFormat="1"/>
    <xf numFmtId="0" fontId="0" fillId="0" borderId="0" xfId="0" applyAlignment="1">
      <alignment horizontal="center"/>
    </xf>
    <xf numFmtId="4" fontId="1" fillId="0" borderId="0" xfId="0" applyNumberFormat="1" applyFont="1"/>
    <xf numFmtId="43" fontId="0" fillId="0" borderId="0" xfId="0" applyNumberFormat="1"/>
    <xf numFmtId="43" fontId="3" fillId="0" borderId="0" xfId="1" applyFont="1"/>
    <xf numFmtId="0" fontId="8" fillId="0" borderId="3" xfId="10" applyFont="1" applyBorder="1" applyAlignment="1">
      <alignment horizontal="center" vertical="center"/>
    </xf>
    <xf numFmtId="0" fontId="8" fillId="0" borderId="4" xfId="10" applyFont="1" applyBorder="1" applyAlignment="1">
      <alignment horizontal="center" vertical="center"/>
    </xf>
    <xf numFmtId="0" fontId="16" fillId="0" borderId="7" xfId="10" applyFont="1" applyBorder="1" applyAlignment="1">
      <alignment horizontal="center" vertical="center"/>
    </xf>
    <xf numFmtId="43" fontId="8" fillId="0" borderId="5" xfId="1" applyFont="1" applyBorder="1" applyAlignment="1">
      <alignment horizontal="center" vertical="center"/>
    </xf>
    <xf numFmtId="43" fontId="8" fillId="0" borderId="24" xfId="1" applyFont="1" applyBorder="1" applyAlignment="1">
      <alignment horizontal="center" vertical="center"/>
    </xf>
    <xf numFmtId="4" fontId="16" fillId="0" borderId="9" xfId="10" applyNumberFormat="1" applyFont="1" applyBorder="1" applyAlignment="1">
      <alignment vertical="center"/>
    </xf>
    <xf numFmtId="0" fontId="16" fillId="0" borderId="9" xfId="10" applyFont="1" applyBorder="1" applyAlignment="1">
      <alignment horizontal="center" vertical="center"/>
    </xf>
    <xf numFmtId="0" fontId="10" fillId="0" borderId="9" xfId="10" applyFont="1" applyBorder="1" applyAlignment="1">
      <alignment horizontal="center" vertical="center" wrapText="1"/>
    </xf>
    <xf numFmtId="3" fontId="5" fillId="0" borderId="16" xfId="2" applyNumberFormat="1" applyFont="1" applyBorder="1" applyAlignment="1">
      <alignment horizontal="center" vertical="center"/>
    </xf>
    <xf numFmtId="4" fontId="4" fillId="0" borderId="16" xfId="10" applyNumberFormat="1" applyFont="1" applyBorder="1" applyAlignment="1">
      <alignment horizontal="center" vertical="center"/>
    </xf>
    <xf numFmtId="43" fontId="4" fillId="0" borderId="16" xfId="2" applyFont="1" applyBorder="1" applyAlignment="1">
      <alignment horizontal="center" vertical="center"/>
    </xf>
    <xf numFmtId="0" fontId="18" fillId="0" borderId="0" xfId="0" applyFont="1"/>
    <xf numFmtId="0" fontId="0" fillId="2" borderId="0" xfId="0" applyFill="1"/>
    <xf numFmtId="0" fontId="5" fillId="0" borderId="4" xfId="13" applyFont="1" applyBorder="1" applyAlignment="1">
      <alignment horizontal="left" vertical="center" wrapText="1"/>
    </xf>
    <xf numFmtId="4" fontId="4" fillId="0" borderId="4" xfId="13" applyNumberFormat="1" applyFont="1" applyBorder="1" applyAlignment="1">
      <alignment horizontal="center" vertical="center"/>
    </xf>
    <xf numFmtId="9" fontId="5" fillId="0" borderId="4" xfId="18" applyFont="1" applyBorder="1" applyAlignment="1">
      <alignment horizontal="center" vertical="center"/>
    </xf>
    <xf numFmtId="4" fontId="5" fillId="0" borderId="4" xfId="14" applyNumberFormat="1" applyFont="1" applyBorder="1" applyAlignment="1">
      <alignment horizontal="center" vertical="center"/>
    </xf>
    <xf numFmtId="4" fontId="5" fillId="0" borderId="4" xfId="2" applyNumberFormat="1" applyFont="1" applyBorder="1" applyAlignment="1">
      <alignment horizontal="center" vertical="center"/>
    </xf>
    <xf numFmtId="4" fontId="5" fillId="0" borderId="4" xfId="21" applyNumberFormat="1" applyFont="1" applyBorder="1" applyAlignment="1">
      <alignment horizontal="center" vertical="center"/>
    </xf>
    <xf numFmtId="43" fontId="5" fillId="0" borderId="4" xfId="21" applyFont="1" applyBorder="1" applyAlignment="1">
      <alignment horizontal="center" vertical="center"/>
    </xf>
    <xf numFmtId="4" fontId="5" fillId="0" borderId="4" xfId="21" applyNumberFormat="1" applyFont="1" applyBorder="1" applyAlignment="1">
      <alignment horizontal="right" vertical="center"/>
    </xf>
    <xf numFmtId="43" fontId="5" fillId="0" borderId="4" xfId="2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3" borderId="4" xfId="1" applyNumberFormat="1" applyFont="1" applyFill="1" applyBorder="1" applyAlignment="1">
      <alignment horizontal="center" vertical="center"/>
    </xf>
    <xf numFmtId="43" fontId="5" fillId="0" borderId="4" xfId="21" applyFont="1" applyBorder="1"/>
    <xf numFmtId="0" fontId="5" fillId="0" borderId="4" xfId="19" applyFont="1" applyBorder="1" applyAlignment="1">
      <alignment vertical="center"/>
    </xf>
    <xf numFmtId="0" fontId="5" fillId="0" borderId="4" xfId="19" applyFont="1" applyBorder="1" applyAlignment="1">
      <alignment vertical="center" wrapText="1"/>
    </xf>
    <xf numFmtId="0" fontId="5" fillId="0" borderId="4" xfId="19" applyFont="1" applyBorder="1" applyAlignment="1">
      <alignment horizontal="center" vertical="center"/>
    </xf>
    <xf numFmtId="43" fontId="5" fillId="0" borderId="4" xfId="21" applyFont="1" applyBorder="1" applyAlignment="1">
      <alignment horizontal="center"/>
    </xf>
    <xf numFmtId="43" fontId="5" fillId="0" borderId="4" xfId="21" applyFont="1" applyBorder="1" applyAlignment="1">
      <alignment horizontal="center" wrapText="1"/>
    </xf>
    <xf numFmtId="4" fontId="5" fillId="0" borderId="4" xfId="21" applyNumberFormat="1" applyFont="1" applyBorder="1" applyAlignment="1">
      <alignment horizontal="center"/>
    </xf>
    <xf numFmtId="4" fontId="5" fillId="0" borderId="4" xfId="19" applyNumberFormat="1" applyFont="1" applyBorder="1" applyAlignment="1">
      <alignment horizontal="center" vertical="center"/>
    </xf>
    <xf numFmtId="0" fontId="4" fillId="0" borderId="28" xfId="0" applyFont="1" applyBorder="1" applyAlignment="1">
      <alignment vertical="center" wrapText="1"/>
    </xf>
    <xf numFmtId="0" fontId="4" fillId="0" borderId="28" xfId="0" applyFont="1" applyBorder="1" applyAlignment="1">
      <alignment horizontal="center" vertical="center"/>
    </xf>
    <xf numFmtId="4" fontId="5" fillId="0" borderId="28" xfId="1" applyNumberFormat="1" applyFont="1" applyBorder="1" applyAlignment="1">
      <alignment horizontal="center" vertical="center"/>
    </xf>
    <xf numFmtId="43" fontId="4" fillId="0" borderId="28" xfId="1" applyFont="1" applyBorder="1" applyAlignment="1">
      <alignment horizontal="center" vertical="center"/>
    </xf>
    <xf numFmtId="164" fontId="0" fillId="0" borderId="0" xfId="0" applyNumberFormat="1"/>
    <xf numFmtId="0" fontId="5" fillId="0" borderId="5" xfId="17" applyFont="1" applyBorder="1"/>
    <xf numFmtId="43" fontId="4" fillId="0" borderId="29" xfId="1" applyFont="1" applyBorder="1" applyAlignment="1">
      <alignment horizontal="center" vertical="center" wrapText="1"/>
    </xf>
    <xf numFmtId="0" fontId="4" fillId="0" borderId="12" xfId="19" applyFont="1" applyBorder="1" applyAlignment="1">
      <alignment horizontal="center" vertical="center" wrapText="1"/>
    </xf>
    <xf numFmtId="43" fontId="4" fillId="0" borderId="8" xfId="1" applyFont="1" applyBorder="1" applyAlignment="1">
      <alignment horizontal="center" vertical="center" wrapText="1"/>
    </xf>
    <xf numFmtId="4" fontId="4" fillId="0" borderId="8" xfId="19" applyNumberFormat="1" applyFont="1" applyBorder="1" applyAlignment="1">
      <alignment horizontal="center" vertical="center" wrapText="1"/>
    </xf>
    <xf numFmtId="0" fontId="4" fillId="0" borderId="8" xfId="19" applyFont="1" applyBorder="1" applyAlignment="1">
      <alignment horizontal="center" vertical="center" wrapText="1"/>
    </xf>
    <xf numFmtId="0" fontId="4" fillId="0" borderId="14" xfId="19" applyFont="1" applyBorder="1" applyAlignment="1">
      <alignment horizontal="left" vertical="center" wrapText="1"/>
    </xf>
    <xf numFmtId="43" fontId="4" fillId="0" borderId="8" xfId="1" applyFont="1" applyBorder="1" applyAlignment="1">
      <alignment horizontal="center" vertical="center"/>
    </xf>
    <xf numFmtId="0" fontId="4" fillId="0" borderId="30" xfId="19" applyFont="1" applyBorder="1" applyAlignment="1">
      <alignment horizontal="left" vertical="center"/>
    </xf>
    <xf numFmtId="0" fontId="4" fillId="0" borderId="31" xfId="19" applyFont="1" applyBorder="1" applyAlignment="1">
      <alignment horizontal="center" vertical="center" wrapText="1"/>
    </xf>
    <xf numFmtId="4" fontId="4" fillId="0" borderId="10" xfId="19" applyNumberFormat="1" applyFont="1" applyBorder="1" applyAlignment="1">
      <alignment horizontal="center" vertical="center" wrapText="1"/>
    </xf>
    <xf numFmtId="43" fontId="4" fillId="0" borderId="32" xfId="1" applyFont="1" applyBorder="1" applyAlignment="1">
      <alignment horizontal="center" vertical="center" wrapText="1"/>
    </xf>
    <xf numFmtId="4" fontId="5" fillId="0" borderId="21" xfId="1" applyNumberFormat="1" applyFont="1" applyBorder="1" applyAlignment="1">
      <alignment horizontal="right" vertical="center"/>
    </xf>
    <xf numFmtId="43" fontId="4" fillId="0" borderId="21" xfId="1" applyFont="1" applyBorder="1" applyAlignment="1">
      <alignment horizontal="right" vertical="center"/>
    </xf>
    <xf numFmtId="165" fontId="5" fillId="0" borderId="3" xfId="13" applyNumberFormat="1" applyFont="1" applyBorder="1" applyAlignment="1">
      <alignment horizontal="left" vertical="center"/>
    </xf>
    <xf numFmtId="4" fontId="5" fillId="0" borderId="5" xfId="1" applyNumberFormat="1" applyFont="1" applyBorder="1" applyAlignment="1">
      <alignment horizontal="center" vertical="center"/>
    </xf>
    <xf numFmtId="4" fontId="5" fillId="0" borderId="4" xfId="4" applyNumberFormat="1" applyFont="1" applyBorder="1" applyAlignment="1">
      <alignment horizontal="center" vertical="center"/>
    </xf>
    <xf numFmtId="4" fontId="5" fillId="0" borderId="5" xfId="2" applyNumberFormat="1" applyFont="1" applyBorder="1" applyAlignment="1">
      <alignment horizontal="center"/>
    </xf>
    <xf numFmtId="166" fontId="5" fillId="0" borderId="4" xfId="0" applyNumberFormat="1" applyFont="1" applyBorder="1" applyAlignment="1">
      <alignment horizontal="center" vertical="center"/>
    </xf>
    <xf numFmtId="0" fontId="5" fillId="0" borderId="3" xfId="17" applyFont="1" applyBorder="1" applyAlignment="1">
      <alignment horizontal="left" vertical="center"/>
    </xf>
    <xf numFmtId="0" fontId="4" fillId="0" borderId="3" xfId="19" applyFont="1" applyBorder="1" applyAlignment="1">
      <alignment horizontal="center" vertical="center"/>
    </xf>
    <xf numFmtId="0" fontId="5" fillId="0" borderId="3" xfId="19" applyFont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0" borderId="34" xfId="10" applyFont="1" applyBorder="1" applyAlignment="1">
      <alignment horizontal="center" vertical="center" wrapText="1"/>
    </xf>
    <xf numFmtId="0" fontId="4" fillId="0" borderId="34" xfId="10" applyFont="1" applyBorder="1" applyAlignment="1">
      <alignment horizontal="left" vertical="center" wrapText="1"/>
    </xf>
    <xf numFmtId="43" fontId="4" fillId="0" borderId="34" xfId="1" applyFont="1" applyBorder="1" applyAlignment="1">
      <alignment horizontal="center" vertical="center" wrapText="1"/>
    </xf>
    <xf numFmtId="2" fontId="5" fillId="0" borderId="3" xfId="13" applyNumberFormat="1" applyFont="1" applyBorder="1" applyAlignment="1">
      <alignment horizontal="center" vertical="center"/>
    </xf>
    <xf numFmtId="3" fontId="5" fillId="0" borderId="0" xfId="13" applyNumberFormat="1" applyFont="1" applyAlignment="1">
      <alignment horizontal="center" vertical="center"/>
    </xf>
    <xf numFmtId="0" fontId="16" fillId="0" borderId="12" xfId="10" applyFont="1" applyBorder="1" applyAlignment="1">
      <alignment horizontal="center" vertical="center"/>
    </xf>
    <xf numFmtId="0" fontId="16" fillId="0" borderId="13" xfId="10" applyFont="1" applyBorder="1" applyAlignment="1">
      <alignment vertical="center" wrapText="1"/>
    </xf>
    <xf numFmtId="0" fontId="16" fillId="0" borderId="13" xfId="10" applyFont="1" applyBorder="1" applyAlignment="1">
      <alignment horizontal="center" vertical="center"/>
    </xf>
    <xf numFmtId="0" fontId="16" fillId="0" borderId="13" xfId="10" applyFont="1" applyBorder="1" applyAlignment="1">
      <alignment horizontal="center" vertical="center" wrapText="1"/>
    </xf>
    <xf numFmtId="0" fontId="16" fillId="0" borderId="14" xfId="10" applyFont="1" applyBorder="1" applyAlignment="1">
      <alignment horizontal="center" vertical="center"/>
    </xf>
    <xf numFmtId="0" fontId="16" fillId="0" borderId="22" xfId="10" applyFont="1" applyBorder="1" applyAlignment="1">
      <alignment horizontal="center" vertical="center"/>
    </xf>
    <xf numFmtId="0" fontId="16" fillId="0" borderId="23" xfId="10" applyFont="1" applyBorder="1" applyAlignment="1">
      <alignment vertical="center" wrapText="1"/>
    </xf>
    <xf numFmtId="0" fontId="16" fillId="0" borderId="23" xfId="10" applyFont="1" applyBorder="1" applyAlignment="1">
      <alignment horizontal="center" vertical="center"/>
    </xf>
    <xf numFmtId="0" fontId="16" fillId="0" borderId="23" xfId="10" applyFont="1" applyBorder="1" applyAlignment="1">
      <alignment horizontal="center" vertical="center" wrapText="1"/>
    </xf>
    <xf numFmtId="0" fontId="16" fillId="0" borderId="24" xfId="10" applyFont="1" applyBorder="1" applyAlignment="1">
      <alignment horizontal="center" vertical="center"/>
    </xf>
    <xf numFmtId="0" fontId="19" fillId="0" borderId="0" xfId="0" applyFont="1"/>
    <xf numFmtId="0" fontId="16" fillId="0" borderId="0" xfId="0" applyFont="1"/>
    <xf numFmtId="0" fontId="5" fillId="3" borderId="4" xfId="0" applyFont="1" applyFill="1" applyBorder="1" applyAlignment="1">
      <alignment vertical="center" wrapText="1"/>
    </xf>
    <xf numFmtId="43" fontId="5" fillId="0" borderId="20" xfId="2" applyFont="1" applyBorder="1" applyAlignment="1">
      <alignment horizontal="center"/>
    </xf>
    <xf numFmtId="4" fontId="5" fillId="0" borderId="23" xfId="1" applyNumberFormat="1" applyFont="1" applyBorder="1" applyAlignment="1">
      <alignment horizontal="center" vertical="center"/>
    </xf>
    <xf numFmtId="43" fontId="5" fillId="0" borderId="23" xfId="21" applyFont="1" applyBorder="1" applyAlignment="1">
      <alignment horizontal="center" vertical="center" wrapText="1"/>
    </xf>
    <xf numFmtId="2" fontId="5" fillId="0" borderId="3" xfId="16" applyNumberFormat="1" applyFont="1" applyBorder="1" applyAlignment="1">
      <alignment horizontal="center" vertical="center"/>
    </xf>
    <xf numFmtId="2" fontId="5" fillId="0" borderId="3" xfId="19" applyNumberFormat="1" applyFont="1" applyBorder="1" applyAlignment="1">
      <alignment horizontal="center" vertical="center"/>
    </xf>
    <xf numFmtId="1" fontId="4" fillId="0" borderId="9" xfId="14" applyNumberFormat="1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/>
    </xf>
    <xf numFmtId="4" fontId="5" fillId="0" borderId="5" xfId="16" applyNumberFormat="1" applyFont="1" applyBorder="1" applyAlignment="1">
      <alignment horizontal="center" vertical="center"/>
    </xf>
    <xf numFmtId="4" fontId="5" fillId="0" borderId="5" xfId="21" applyNumberFormat="1" applyFont="1" applyBorder="1" applyAlignment="1">
      <alignment horizontal="center" vertical="center"/>
    </xf>
    <xf numFmtId="0" fontId="5" fillId="0" borderId="5" xfId="19" applyFont="1" applyBorder="1" applyAlignment="1">
      <alignment horizontal="center" vertical="center"/>
    </xf>
    <xf numFmtId="165" fontId="5" fillId="0" borderId="3" xfId="13" applyNumberFormat="1" applyFont="1" applyBorder="1" applyAlignment="1">
      <alignment horizontal="right" vertical="center"/>
    </xf>
    <xf numFmtId="2" fontId="5" fillId="0" borderId="11" xfId="13" applyNumberFormat="1" applyFont="1" applyBorder="1" applyAlignment="1">
      <alignment horizontal="center" vertical="center"/>
    </xf>
    <xf numFmtId="2" fontId="5" fillId="0" borderId="19" xfId="15" applyNumberFormat="1" applyFont="1" applyBorder="1" applyAlignment="1">
      <alignment horizontal="center" vertical="center" wrapText="1"/>
    </xf>
    <xf numFmtId="0" fontId="5" fillId="3" borderId="4" xfId="13" applyFont="1" applyFill="1" applyBorder="1" applyAlignment="1">
      <alignment horizontal="left" vertical="center"/>
    </xf>
    <xf numFmtId="165" fontId="4" fillId="0" borderId="9" xfId="22" applyNumberFormat="1" applyFont="1" applyBorder="1" applyAlignment="1">
      <alignment horizontal="center" vertical="center"/>
    </xf>
    <xf numFmtId="0" fontId="4" fillId="0" borderId="9" xfId="22" applyFont="1" applyBorder="1" applyAlignment="1">
      <alignment horizontal="left" vertical="center"/>
    </xf>
    <xf numFmtId="0" fontId="4" fillId="0" borderId="9" xfId="22" applyFont="1" applyBorder="1" applyAlignment="1">
      <alignment horizontal="center" vertical="center"/>
    </xf>
    <xf numFmtId="3" fontId="4" fillId="0" borderId="9" xfId="22" applyNumberFormat="1" applyFont="1" applyBorder="1" applyAlignment="1">
      <alignment horizontal="center" vertical="center"/>
    </xf>
    <xf numFmtId="4" fontId="4" fillId="0" borderId="9" xfId="23" applyNumberFormat="1" applyFont="1" applyBorder="1" applyAlignment="1">
      <alignment horizontal="center" vertical="center"/>
    </xf>
    <xf numFmtId="1" fontId="4" fillId="0" borderId="3" xfId="22" applyNumberFormat="1" applyFont="1" applyBorder="1" applyAlignment="1">
      <alignment horizontal="center" vertical="center"/>
    </xf>
    <xf numFmtId="0" fontId="4" fillId="0" borderId="4" xfId="22" applyFont="1" applyBorder="1" applyAlignment="1">
      <alignment horizontal="center" vertical="center"/>
    </xf>
    <xf numFmtId="3" fontId="4" fillId="0" borderId="4" xfId="22" applyNumberFormat="1" applyFont="1" applyBorder="1" applyAlignment="1">
      <alignment horizontal="center" vertical="center"/>
    </xf>
    <xf numFmtId="4" fontId="4" fillId="0" borderId="4" xfId="23" applyNumberFormat="1" applyFont="1" applyBorder="1" applyAlignment="1">
      <alignment horizontal="center" vertical="center"/>
    </xf>
    <xf numFmtId="4" fontId="4" fillId="0" borderId="5" xfId="23" applyNumberFormat="1" applyFont="1" applyBorder="1" applyAlignment="1">
      <alignment horizontal="center" vertical="center"/>
    </xf>
    <xf numFmtId="4" fontId="5" fillId="0" borderId="4" xfId="23" applyNumberFormat="1" applyFont="1" applyBorder="1" applyAlignment="1">
      <alignment horizontal="center" vertical="center"/>
    </xf>
    <xf numFmtId="4" fontId="5" fillId="0" borderId="5" xfId="23" applyNumberFormat="1" applyFont="1" applyBorder="1" applyAlignment="1">
      <alignment horizontal="center" vertical="center"/>
    </xf>
    <xf numFmtId="9" fontId="5" fillId="0" borderId="4" xfId="13" applyNumberFormat="1" applyFont="1" applyBorder="1" applyAlignment="1">
      <alignment horizontal="center" vertical="center"/>
    </xf>
    <xf numFmtId="4" fontId="4" fillId="0" borderId="14" xfId="23" applyNumberFormat="1" applyFont="1" applyBorder="1" applyAlignment="1">
      <alignment horizontal="center" vertical="center"/>
    </xf>
    <xf numFmtId="0" fontId="4" fillId="0" borderId="0" xfId="13" applyFont="1" applyAlignment="1">
      <alignment vertical="center"/>
    </xf>
    <xf numFmtId="0" fontId="5" fillId="0" borderId="0" xfId="13" applyFont="1" applyAlignment="1">
      <alignment horizontal="center" vertical="center"/>
    </xf>
    <xf numFmtId="4" fontId="5" fillId="0" borderId="0" xfId="23" applyNumberFormat="1" applyFont="1" applyAlignment="1">
      <alignment horizontal="center" vertical="center"/>
    </xf>
    <xf numFmtId="4" fontId="5" fillId="0" borderId="11" xfId="23" applyNumberFormat="1" applyFont="1" applyBorder="1" applyAlignment="1">
      <alignment horizontal="center" vertical="center"/>
    </xf>
    <xf numFmtId="0" fontId="1" fillId="0" borderId="0" xfId="19" applyAlignment="1">
      <alignment horizontal="center"/>
    </xf>
    <xf numFmtId="4" fontId="5" fillId="0" borderId="4" xfId="21" applyNumberFormat="1" applyFont="1" applyBorder="1" applyAlignment="1">
      <alignment vertical="center"/>
    </xf>
    <xf numFmtId="4" fontId="5" fillId="0" borderId="5" xfId="21" applyNumberFormat="1" applyFont="1" applyBorder="1" applyAlignment="1">
      <alignment horizontal="center"/>
    </xf>
    <xf numFmtId="0" fontId="4" fillId="0" borderId="20" xfId="19" applyFont="1" applyBorder="1" applyAlignment="1">
      <alignment vertical="center"/>
    </xf>
    <xf numFmtId="0" fontId="4" fillId="0" borderId="19" xfId="19" applyFont="1" applyBorder="1" applyAlignment="1">
      <alignment horizontal="center" vertical="center"/>
    </xf>
    <xf numFmtId="0" fontId="4" fillId="0" borderId="20" xfId="19" applyFont="1" applyBorder="1" applyAlignment="1">
      <alignment horizontal="center" vertical="center"/>
    </xf>
    <xf numFmtId="0" fontId="4" fillId="0" borderId="21" xfId="19" applyFont="1" applyBorder="1" applyAlignment="1">
      <alignment horizontal="right" vertical="center"/>
    </xf>
    <xf numFmtId="4" fontId="5" fillId="0" borderId="5" xfId="21" applyNumberFormat="1" applyFont="1" applyBorder="1" applyAlignment="1">
      <alignment horizontal="right"/>
    </xf>
    <xf numFmtId="1" fontId="4" fillId="0" borderId="12" xfId="22" applyNumberFormat="1" applyFont="1" applyBorder="1" applyAlignment="1">
      <alignment horizontal="center" vertical="center"/>
    </xf>
    <xf numFmtId="1" fontId="4" fillId="0" borderId="20" xfId="19" applyNumberFormat="1" applyFont="1" applyBorder="1" applyAlignment="1">
      <alignment horizontal="center" vertical="center"/>
    </xf>
    <xf numFmtId="43" fontId="5" fillId="0" borderId="20" xfId="21" applyFont="1" applyBorder="1" applyAlignment="1">
      <alignment horizontal="center" vertical="center"/>
    </xf>
    <xf numFmtId="0" fontId="4" fillId="0" borderId="4" xfId="19" applyFont="1" applyBorder="1" applyAlignment="1">
      <alignment vertical="center"/>
    </xf>
    <xf numFmtId="0" fontId="4" fillId="0" borderId="4" xfId="19" applyFont="1" applyBorder="1" applyAlignment="1">
      <alignment horizontal="center" vertical="center"/>
    </xf>
    <xf numFmtId="1" fontId="4" fillId="0" borderId="4" xfId="19" applyNumberFormat="1" applyFont="1" applyBorder="1" applyAlignment="1">
      <alignment horizontal="center" vertical="center"/>
    </xf>
    <xf numFmtId="0" fontId="4" fillId="0" borderId="5" xfId="19" applyFont="1" applyBorder="1" applyAlignment="1">
      <alignment horizontal="right" vertical="center"/>
    </xf>
    <xf numFmtId="0" fontId="5" fillId="0" borderId="5" xfId="19" applyFont="1" applyBorder="1" applyAlignment="1">
      <alignment vertical="center"/>
    </xf>
    <xf numFmtId="1" fontId="5" fillId="0" borderId="4" xfId="19" applyNumberFormat="1" applyFont="1" applyBorder="1" applyAlignment="1">
      <alignment horizontal="center" vertical="center"/>
    </xf>
    <xf numFmtId="165" fontId="5" fillId="0" borderId="4" xfId="19" applyNumberFormat="1" applyFont="1" applyBorder="1" applyAlignment="1">
      <alignment horizontal="center" vertical="center"/>
    </xf>
    <xf numFmtId="2" fontId="4" fillId="0" borderId="16" xfId="19" applyNumberFormat="1" applyFont="1" applyBorder="1" applyAlignment="1">
      <alignment vertical="center"/>
    </xf>
    <xf numFmtId="2" fontId="4" fillId="0" borderId="16" xfId="19" applyNumberFormat="1" applyFont="1" applyBorder="1" applyAlignment="1">
      <alignment horizontal="center" vertical="center"/>
    </xf>
    <xf numFmtId="3" fontId="5" fillId="0" borderId="16" xfId="21" applyNumberFormat="1" applyFont="1" applyBorder="1" applyAlignment="1">
      <alignment horizontal="center" vertical="center"/>
    </xf>
    <xf numFmtId="4" fontId="4" fillId="0" borderId="16" xfId="19" applyNumberFormat="1" applyFont="1" applyBorder="1" applyAlignment="1">
      <alignment horizontal="center" vertical="center"/>
    </xf>
    <xf numFmtId="43" fontId="4" fillId="0" borderId="16" xfId="21" applyFont="1" applyBorder="1" applyAlignment="1">
      <alignment horizontal="center" vertical="center"/>
    </xf>
    <xf numFmtId="2" fontId="4" fillId="0" borderId="9" xfId="19" applyNumberFormat="1" applyFont="1" applyBorder="1" applyAlignment="1">
      <alignment horizontal="center" vertical="center" wrapText="1"/>
    </xf>
    <xf numFmtId="0" fontId="4" fillId="0" borderId="9" xfId="19" applyFont="1" applyBorder="1" applyAlignment="1">
      <alignment horizontal="left" vertical="center" wrapText="1"/>
    </xf>
    <xf numFmtId="0" fontId="4" fillId="0" borderId="9" xfId="19" applyFont="1" applyBorder="1" applyAlignment="1">
      <alignment horizontal="center" vertical="center" wrapText="1"/>
    </xf>
    <xf numFmtId="4" fontId="4" fillId="0" borderId="9" xfId="21" applyNumberFormat="1" applyFont="1" applyBorder="1" applyAlignment="1">
      <alignment horizontal="center" vertical="center" wrapText="1"/>
    </xf>
    <xf numFmtId="43" fontId="4" fillId="0" borderId="9" xfId="21" applyFont="1" applyBorder="1" applyAlignment="1">
      <alignment horizontal="center" vertical="center" wrapText="1"/>
    </xf>
    <xf numFmtId="2" fontId="4" fillId="0" borderId="19" xfId="19" applyNumberFormat="1" applyFont="1" applyBorder="1" applyAlignment="1">
      <alignment horizontal="center" vertical="center"/>
    </xf>
    <xf numFmtId="0" fontId="4" fillId="0" borderId="20" xfId="19" applyFont="1" applyBorder="1" applyAlignment="1">
      <alignment vertical="center" wrapText="1"/>
    </xf>
    <xf numFmtId="3" fontId="5" fillId="0" borderId="20" xfId="21" applyNumberFormat="1" applyFont="1" applyBorder="1" applyAlignment="1">
      <alignment horizontal="center" vertical="center"/>
    </xf>
    <xf numFmtId="4" fontId="4" fillId="0" borderId="20" xfId="21" applyNumberFormat="1" applyFont="1" applyBorder="1" applyAlignment="1">
      <alignment horizontal="center" vertical="center"/>
    </xf>
    <xf numFmtId="43" fontId="4" fillId="0" borderId="21" xfId="21" applyFont="1" applyBorder="1" applyAlignment="1">
      <alignment horizontal="right" vertical="center"/>
    </xf>
    <xf numFmtId="0" fontId="20" fillId="0" borderId="3" xfId="19" applyFont="1" applyBorder="1" applyAlignment="1">
      <alignment horizontal="center" vertical="center" wrapText="1"/>
    </xf>
    <xf numFmtId="0" fontId="20" fillId="0" borderId="3" xfId="19" applyFont="1" applyBorder="1" applyAlignment="1">
      <alignment horizontal="center" vertical="top" wrapText="1"/>
    </xf>
    <xf numFmtId="0" fontId="21" fillId="0" borderId="4" xfId="19" applyFont="1" applyBorder="1" applyAlignment="1">
      <alignment horizontal="right" vertical="top" wrapText="1"/>
    </xf>
    <xf numFmtId="0" fontId="5" fillId="0" borderId="4" xfId="16" applyFont="1" applyBorder="1" applyAlignment="1">
      <alignment horizontal="left" vertical="center"/>
    </xf>
    <xf numFmtId="0" fontId="5" fillId="0" borderId="4" xfId="19" applyFont="1" applyBorder="1" applyAlignment="1">
      <alignment horizontal="left" vertical="center"/>
    </xf>
    <xf numFmtId="4" fontId="5" fillId="0" borderId="5" xfId="21" applyNumberFormat="1" applyFont="1" applyBorder="1" applyAlignment="1">
      <alignment horizontal="right" vertical="center"/>
    </xf>
    <xf numFmtId="4" fontId="5" fillId="0" borderId="4" xfId="1" applyNumberFormat="1" applyFont="1" applyFill="1" applyBorder="1" applyAlignment="1">
      <alignment horizontal="center" vertical="center"/>
    </xf>
    <xf numFmtId="0" fontId="3" fillId="0" borderId="0" xfId="10" applyAlignment="1">
      <alignment horizontal="left" vertical="center" wrapText="1"/>
    </xf>
    <xf numFmtId="0" fontId="3" fillId="0" borderId="15" xfId="10" applyBorder="1" applyAlignment="1">
      <alignment horizontal="left" vertical="center" wrapText="1"/>
    </xf>
    <xf numFmtId="0" fontId="24" fillId="0" borderId="0" xfId="0" applyFont="1" applyProtection="1">
      <protection locked="0"/>
    </xf>
    <xf numFmtId="0" fontId="24" fillId="0" borderId="0" xfId="19" applyFont="1" applyAlignment="1">
      <alignment horizontal="center"/>
    </xf>
    <xf numFmtId="0" fontId="1" fillId="0" borderId="6" xfId="10" applyFont="1" applyBorder="1" applyAlignment="1">
      <alignment horizontal="left" vertical="center" wrapText="1"/>
    </xf>
    <xf numFmtId="0" fontId="4" fillId="0" borderId="35" xfId="15" applyFont="1" applyBorder="1" applyAlignment="1">
      <alignment horizontal="left" vertical="center" wrapText="1"/>
    </xf>
    <xf numFmtId="4" fontId="5" fillId="0" borderId="4" xfId="1" applyNumberFormat="1" applyFont="1" applyBorder="1" applyAlignment="1">
      <alignment horizontal="center" vertical="center" wrapText="1"/>
    </xf>
    <xf numFmtId="43" fontId="5" fillId="0" borderId="5" xfId="1" applyFont="1" applyBorder="1" applyAlignment="1">
      <alignment vertical="center" wrapText="1"/>
    </xf>
    <xf numFmtId="43" fontId="5" fillId="0" borderId="5" xfId="1" applyFont="1" applyBorder="1" applyAlignment="1">
      <alignment vertical="center"/>
    </xf>
    <xf numFmtId="4" fontId="5" fillId="0" borderId="5" xfId="23" applyNumberFormat="1" applyFont="1" applyBorder="1" applyAlignment="1">
      <alignment vertical="center"/>
    </xf>
    <xf numFmtId="4" fontId="5" fillId="0" borderId="5" xfId="1" applyNumberFormat="1" applyFont="1" applyBorder="1" applyAlignment="1">
      <alignment vertical="center"/>
    </xf>
    <xf numFmtId="4" fontId="5" fillId="0" borderId="4" xfId="0" applyNumberFormat="1" applyFont="1" applyBorder="1" applyAlignment="1">
      <alignment vertical="center" wrapText="1"/>
    </xf>
    <xf numFmtId="2" fontId="5" fillId="0" borderId="22" xfId="15" applyNumberFormat="1" applyFont="1" applyBorder="1" applyAlignment="1">
      <alignment horizontal="center" vertical="center" wrapText="1"/>
    </xf>
    <xf numFmtId="4" fontId="5" fillId="0" borderId="24" xfId="21" applyNumberFormat="1" applyFont="1" applyBorder="1" applyAlignment="1"/>
    <xf numFmtId="43" fontId="4" fillId="0" borderId="9" xfId="1" applyFont="1" applyBorder="1" applyAlignment="1">
      <alignment vertical="center"/>
    </xf>
    <xf numFmtId="0" fontId="0" fillId="0" borderId="0" xfId="0" applyAlignment="1">
      <alignment vertical="center"/>
    </xf>
    <xf numFmtId="43" fontId="0" fillId="0" borderId="0" xfId="0" applyNumberFormat="1" applyAlignment="1">
      <alignment vertical="center"/>
    </xf>
    <xf numFmtId="43" fontId="1" fillId="0" borderId="0" xfId="1"/>
    <xf numFmtId="0" fontId="10" fillId="0" borderId="12" xfId="19" applyFont="1" applyBorder="1" applyAlignment="1">
      <alignment horizontal="center" vertical="center"/>
    </xf>
    <xf numFmtId="0" fontId="10" fillId="0" borderId="13" xfId="19" applyFont="1" applyBorder="1" applyAlignment="1">
      <alignment vertical="center" wrapText="1"/>
    </xf>
    <xf numFmtId="0" fontId="10" fillId="0" borderId="13" xfId="19" applyFont="1" applyBorder="1" applyAlignment="1">
      <alignment horizontal="center" vertical="center"/>
    </xf>
    <xf numFmtId="0" fontId="10" fillId="0" borderId="13" xfId="19" applyFont="1" applyBorder="1" applyAlignment="1">
      <alignment horizontal="center" vertical="center" wrapText="1"/>
    </xf>
    <xf numFmtId="0" fontId="10" fillId="0" borderId="14" xfId="19" applyFont="1" applyBorder="1" applyAlignment="1">
      <alignment horizontal="center" vertical="center"/>
    </xf>
    <xf numFmtId="43" fontId="8" fillId="0" borderId="4" xfId="1" applyFont="1" applyBorder="1" applyAlignment="1">
      <alignment horizontal="center" vertical="center"/>
    </xf>
    <xf numFmtId="0" fontId="4" fillId="0" borderId="16" xfId="19" applyFont="1" applyBorder="1" applyAlignment="1">
      <alignment vertical="center"/>
    </xf>
    <xf numFmtId="3" fontId="1" fillId="0" borderId="0" xfId="19" applyNumberFormat="1"/>
    <xf numFmtId="3" fontId="10" fillId="0" borderId="13" xfId="19" applyNumberFormat="1" applyFont="1" applyBorder="1" applyAlignment="1">
      <alignment horizontal="center" vertical="center" wrapText="1"/>
    </xf>
    <xf numFmtId="4" fontId="5" fillId="0" borderId="4" xfId="30" applyNumberFormat="1" applyFont="1" applyBorder="1" applyAlignment="1">
      <alignment horizontal="right" vertical="center"/>
    </xf>
    <xf numFmtId="0" fontId="1" fillId="0" borderId="3" xfId="19" applyBorder="1"/>
    <xf numFmtId="0" fontId="1" fillId="0" borderId="4" xfId="19" applyBorder="1"/>
    <xf numFmtId="3" fontId="1" fillId="0" borderId="4" xfId="19" applyNumberFormat="1" applyBorder="1"/>
    <xf numFmtId="0" fontId="1" fillId="0" borderId="5" xfId="19" applyBorder="1"/>
    <xf numFmtId="0" fontId="1" fillId="0" borderId="3" xfId="19" applyBorder="1" applyAlignment="1">
      <alignment horizontal="center" vertical="center"/>
    </xf>
    <xf numFmtId="0" fontId="1" fillId="0" borderId="6" xfId="19" applyBorder="1" applyAlignment="1">
      <alignment horizontal="left" vertical="center" wrapText="1"/>
    </xf>
    <xf numFmtId="0" fontId="1" fillId="0" borderId="0" xfId="19" applyAlignment="1">
      <alignment horizontal="left" vertical="center" wrapText="1"/>
    </xf>
    <xf numFmtId="0" fontId="1" fillId="0" borderId="15" xfId="19" applyBorder="1" applyAlignment="1">
      <alignment horizontal="left" vertical="center" wrapText="1"/>
    </xf>
    <xf numFmtId="0" fontId="5" fillId="0" borderId="4" xfId="22" applyFont="1" applyBorder="1" applyAlignment="1">
      <alignment vertical="center"/>
    </xf>
    <xf numFmtId="4" fontId="5" fillId="0" borderId="4" xfId="23" applyNumberFormat="1" applyFont="1" applyFill="1" applyBorder="1" applyAlignment="1">
      <alignment horizontal="center" vertical="center"/>
    </xf>
    <xf numFmtId="4" fontId="8" fillId="0" borderId="4" xfId="19" applyNumberFormat="1" applyFont="1" applyBorder="1" applyAlignment="1">
      <alignment horizontal="center" vertical="center"/>
    </xf>
    <xf numFmtId="4" fontId="17" fillId="0" borderId="9" xfId="19" applyNumberFormat="1" applyFont="1" applyBorder="1" applyAlignment="1">
      <alignment vertical="center"/>
    </xf>
    <xf numFmtId="43" fontId="5" fillId="0" borderId="4" xfId="21" applyFont="1" applyBorder="1" applyAlignment="1">
      <alignment horizontal="center" vertical="top"/>
    </xf>
    <xf numFmtId="0" fontId="5" fillId="0" borderId="4" xfId="22" applyFont="1" applyBorder="1" applyAlignment="1">
      <alignment vertical="top"/>
    </xf>
    <xf numFmtId="43" fontId="4" fillId="0" borderId="4" xfId="21" applyFont="1" applyBorder="1" applyAlignment="1">
      <alignment horizontal="center" vertical="center"/>
    </xf>
    <xf numFmtId="4" fontId="4" fillId="0" borderId="5" xfId="21" applyNumberFormat="1" applyFont="1" applyBorder="1" applyAlignment="1">
      <alignment horizontal="right" vertical="center"/>
    </xf>
    <xf numFmtId="43" fontId="12" fillId="0" borderId="4" xfId="21" applyFont="1" applyBorder="1" applyAlignment="1">
      <alignment horizontal="center"/>
    </xf>
    <xf numFmtId="2" fontId="5" fillId="0" borderId="4" xfId="21" applyNumberFormat="1" applyFont="1" applyBorder="1" applyAlignment="1">
      <alignment horizontal="right" vertical="center"/>
    </xf>
    <xf numFmtId="0" fontId="25" fillId="0" borderId="9" xfId="19" applyFont="1" applyBorder="1" applyAlignment="1">
      <alignment horizontal="center" vertical="center" wrapText="1"/>
    </xf>
    <xf numFmtId="0" fontId="25" fillId="0" borderId="18" xfId="19" applyFont="1" applyBorder="1" applyAlignment="1">
      <alignment horizontal="center" wrapText="1"/>
    </xf>
    <xf numFmtId="0" fontId="25" fillId="0" borderId="12" xfId="19" applyFont="1" applyBorder="1" applyAlignment="1">
      <alignment horizontal="center" wrapText="1"/>
    </xf>
    <xf numFmtId="0" fontId="25" fillId="0" borderId="14" xfId="19" applyFont="1" applyBorder="1" applyAlignment="1">
      <alignment horizontal="center" wrapText="1"/>
    </xf>
    <xf numFmtId="4" fontId="25" fillId="0" borderId="9" xfId="27" applyNumberFormat="1" applyFont="1" applyBorder="1" applyAlignment="1">
      <alignment horizontal="center" wrapText="1"/>
    </xf>
    <xf numFmtId="3" fontId="25" fillId="0" borderId="9" xfId="27" applyNumberFormat="1" applyFont="1" applyBorder="1" applyAlignment="1">
      <alignment horizontal="center" wrapText="1"/>
    </xf>
    <xf numFmtId="0" fontId="16" fillId="0" borderId="0" xfId="19" applyFont="1" applyAlignment="1">
      <alignment vertical="center"/>
    </xf>
    <xf numFmtId="0" fontId="8" fillId="0" borderId="0" xfId="19" applyFont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0" fontId="8" fillId="0" borderId="0" xfId="19" applyFont="1" applyAlignment="1">
      <alignment vertical="center"/>
    </xf>
    <xf numFmtId="43" fontId="8" fillId="0" borderId="0" xfId="1" applyFont="1" applyAlignment="1">
      <alignment vertical="center"/>
    </xf>
    <xf numFmtId="0" fontId="16" fillId="0" borderId="4" xfId="11" applyFont="1" applyBorder="1" applyAlignment="1">
      <alignment horizontal="left" vertical="center"/>
    </xf>
    <xf numFmtId="0" fontId="8" fillId="0" borderId="4" xfId="11" applyBorder="1" applyAlignment="1">
      <alignment horizontal="center" vertical="center"/>
    </xf>
    <xf numFmtId="0" fontId="8" fillId="0" borderId="4" xfId="11" applyBorder="1" applyAlignment="1">
      <alignment horizontal="left" vertical="center"/>
    </xf>
    <xf numFmtId="0" fontId="5" fillId="0" borderId="3" xfId="11" applyFont="1" applyBorder="1" applyAlignment="1">
      <alignment horizontal="center" vertical="center"/>
    </xf>
    <xf numFmtId="0" fontId="5" fillId="0" borderId="4" xfId="11" applyFont="1" applyBorder="1" applyAlignment="1">
      <alignment horizontal="left" vertical="center"/>
    </xf>
    <xf numFmtId="0" fontId="4" fillId="0" borderId="4" xfId="11" applyFont="1" applyBorder="1" applyAlignment="1">
      <alignment horizontal="center" vertical="center"/>
    </xf>
    <xf numFmtId="43" fontId="5" fillId="0" borderId="4" xfId="1" applyFont="1" applyBorder="1" applyAlignment="1" applyProtection="1">
      <alignment horizontal="center" vertical="center"/>
      <protection locked="0"/>
    </xf>
    <xf numFmtId="43" fontId="16" fillId="0" borderId="9" xfId="1" applyFont="1" applyBorder="1" applyAlignment="1">
      <alignment horizontal="center" vertical="center"/>
    </xf>
    <xf numFmtId="0" fontId="5" fillId="0" borderId="0" xfId="19" applyFont="1" applyAlignment="1">
      <alignment horizontal="center" vertical="center"/>
    </xf>
    <xf numFmtId="1" fontId="4" fillId="0" borderId="0" xfId="22" applyNumberFormat="1" applyFont="1" applyAlignment="1">
      <alignment horizontal="center" vertical="center"/>
    </xf>
    <xf numFmtId="0" fontId="4" fillId="0" borderId="0" xfId="19" applyFont="1" applyAlignment="1">
      <alignment horizontal="left" vertical="center" wrapText="1"/>
    </xf>
    <xf numFmtId="0" fontId="4" fillId="0" borderId="0" xfId="19" applyFont="1" applyAlignment="1">
      <alignment horizontal="center" vertical="center" wrapText="1"/>
    </xf>
    <xf numFmtId="43" fontId="4" fillId="0" borderId="0" xfId="1" applyFont="1" applyBorder="1" applyAlignment="1">
      <alignment horizontal="center" vertical="center" wrapText="1"/>
    </xf>
    <xf numFmtId="43" fontId="16" fillId="0" borderId="0" xfId="1" applyFont="1" applyBorder="1" applyAlignment="1">
      <alignment horizontal="center" vertical="center"/>
    </xf>
    <xf numFmtId="1" fontId="4" fillId="0" borderId="3" xfId="11" applyNumberFormat="1" applyFont="1" applyBorder="1" applyAlignment="1">
      <alignment horizontal="center" vertical="center"/>
    </xf>
    <xf numFmtId="0" fontId="4" fillId="0" borderId="4" xfId="11" applyFont="1" applyBorder="1" applyAlignment="1">
      <alignment horizontal="left" vertical="center"/>
    </xf>
    <xf numFmtId="0" fontId="5" fillId="0" borderId="4" xfId="11" applyFont="1" applyBorder="1" applyAlignment="1">
      <alignment horizontal="center" vertical="center"/>
    </xf>
    <xf numFmtId="0" fontId="5" fillId="0" borderId="4" xfId="11" applyFont="1" applyBorder="1" applyAlignment="1">
      <alignment vertical="center"/>
    </xf>
    <xf numFmtId="4" fontId="8" fillId="0" borderId="4" xfId="11" applyNumberFormat="1" applyBorder="1" applyAlignment="1">
      <alignment horizontal="center" vertical="center"/>
    </xf>
    <xf numFmtId="1" fontId="16" fillId="0" borderId="3" xfId="11" applyNumberFormat="1" applyFont="1" applyBorder="1" applyAlignment="1">
      <alignment horizontal="center" vertical="center"/>
    </xf>
    <xf numFmtId="0" fontId="8" fillId="0" borderId="3" xfId="11" applyBorder="1" applyAlignment="1">
      <alignment horizontal="center" vertical="center"/>
    </xf>
    <xf numFmtId="1" fontId="8" fillId="0" borderId="4" xfId="11" applyNumberFormat="1" applyBorder="1" applyAlignment="1">
      <alignment horizontal="center" vertical="center"/>
    </xf>
    <xf numFmtId="0" fontId="16" fillId="0" borderId="3" xfId="19" applyFont="1" applyBorder="1" applyAlignment="1">
      <alignment horizontal="center" vertical="center"/>
    </xf>
    <xf numFmtId="0" fontId="16" fillId="0" borderId="4" xfId="19" applyFont="1" applyBorder="1" applyAlignment="1">
      <alignment vertical="center" wrapText="1"/>
    </xf>
    <xf numFmtId="0" fontId="16" fillId="0" borderId="4" xfId="19" applyFont="1" applyBorder="1" applyAlignment="1">
      <alignment horizontal="center" vertical="center"/>
    </xf>
    <xf numFmtId="0" fontId="16" fillId="0" borderId="4" xfId="22" applyFont="1" applyBorder="1" applyAlignment="1">
      <alignment horizontal="center" vertical="center" wrapText="1"/>
    </xf>
    <xf numFmtId="0" fontId="1" fillId="0" borderId="0" xfId="19" applyAlignment="1">
      <alignment vertical="center"/>
    </xf>
    <xf numFmtId="165" fontId="8" fillId="0" borderId="3" xfId="22" applyNumberFormat="1" applyFont="1" applyBorder="1" applyAlignment="1">
      <alignment horizontal="center" vertical="center"/>
    </xf>
    <xf numFmtId="0" fontId="16" fillId="0" borderId="4" xfId="22" applyFont="1" applyBorder="1" applyAlignment="1">
      <alignment vertical="center"/>
    </xf>
    <xf numFmtId="0" fontId="8" fillId="0" borderId="4" xfId="22" applyFont="1" applyBorder="1" applyAlignment="1">
      <alignment horizontal="center" vertical="center"/>
    </xf>
    <xf numFmtId="0" fontId="8" fillId="0" borderId="4" xfId="22" applyFont="1" applyBorder="1" applyAlignment="1">
      <alignment vertical="center"/>
    </xf>
    <xf numFmtId="2" fontId="8" fillId="0" borderId="3" xfId="22" applyNumberFormat="1" applyFont="1" applyBorder="1" applyAlignment="1">
      <alignment horizontal="center" vertical="center"/>
    </xf>
    <xf numFmtId="4" fontId="8" fillId="0" borderId="4" xfId="23" applyNumberFormat="1" applyFont="1" applyBorder="1" applyAlignment="1">
      <alignment horizontal="left" vertical="center"/>
    </xf>
    <xf numFmtId="0" fontId="1" fillId="0" borderId="4" xfId="22" applyBorder="1" applyAlignment="1">
      <alignment horizontal="center" vertical="center"/>
    </xf>
    <xf numFmtId="43" fontId="1" fillId="0" borderId="4" xfId="1" applyFont="1" applyBorder="1" applyAlignment="1">
      <alignment horizontal="center" vertical="center"/>
    </xf>
    <xf numFmtId="4" fontId="8" fillId="0" borderId="4" xfId="23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justify" vertical="top" wrapText="1"/>
    </xf>
    <xf numFmtId="0" fontId="8" fillId="0" borderId="6" xfId="0" applyFont="1" applyBorder="1" applyAlignment="1">
      <alignment horizontal="center"/>
    </xf>
    <xf numFmtId="0" fontId="8" fillId="0" borderId="17" xfId="0" applyFont="1" applyBorder="1" applyAlignment="1">
      <alignment horizontal="center" vertical="top" wrapText="1"/>
    </xf>
    <xf numFmtId="165" fontId="5" fillId="0" borderId="17" xfId="19" applyNumberFormat="1" applyFont="1" applyBorder="1" applyAlignment="1">
      <alignment horizontal="center" vertical="center"/>
    </xf>
    <xf numFmtId="43" fontId="8" fillId="0" borderId="5" xfId="1" applyFont="1" applyBorder="1" applyAlignment="1" applyProtection="1">
      <alignment horizontal="center" vertical="center"/>
      <protection locked="0"/>
    </xf>
    <xf numFmtId="0" fontId="5" fillId="0" borderId="0" xfId="19" applyFont="1" applyAlignment="1">
      <alignment vertical="center"/>
    </xf>
    <xf numFmtId="43" fontId="5" fillId="0" borderId="0" xfId="1" applyFont="1" applyAlignment="1">
      <alignment horizontal="center" vertical="center"/>
    </xf>
    <xf numFmtId="43" fontId="8" fillId="0" borderId="0" xfId="1" applyFont="1" applyAlignment="1">
      <alignment horizontal="center" vertical="center"/>
    </xf>
    <xf numFmtId="43" fontId="10" fillId="0" borderId="0" xfId="0" applyNumberFormat="1" applyFont="1"/>
    <xf numFmtId="0" fontId="10" fillId="0" borderId="0" xfId="0" applyFont="1"/>
    <xf numFmtId="11" fontId="0" fillId="0" borderId="0" xfId="1" applyNumberFormat="1" applyFont="1"/>
    <xf numFmtId="0" fontId="5" fillId="0" borderId="4" xfId="22" applyFont="1" applyBorder="1" applyAlignment="1">
      <alignment horizontal="left" vertical="center"/>
    </xf>
    <xf numFmtId="3" fontId="5" fillId="0" borderId="4" xfId="22" applyNumberFormat="1" applyFont="1" applyBorder="1" applyAlignment="1">
      <alignment horizontal="center" vertical="center"/>
    </xf>
    <xf numFmtId="0" fontId="5" fillId="0" borderId="6" xfId="13" applyFont="1" applyBorder="1" applyAlignment="1">
      <alignment vertical="center"/>
    </xf>
    <xf numFmtId="0" fontId="5" fillId="0" borderId="4" xfId="13" applyFont="1" applyBorder="1" applyAlignment="1">
      <alignment vertical="center" wrapText="1"/>
    </xf>
    <xf numFmtId="0" fontId="5" fillId="0" borderId="6" xfId="1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3" fontId="8" fillId="0" borderId="4" xfId="21" applyNumberFormat="1" applyFont="1" applyBorder="1" applyAlignment="1">
      <alignment horizontal="center" vertical="center"/>
    </xf>
    <xf numFmtId="43" fontId="8" fillId="0" borderId="4" xfId="21" applyFont="1" applyBorder="1" applyAlignment="1">
      <alignment horizontal="center" vertical="center"/>
    </xf>
    <xf numFmtId="3" fontId="5" fillId="0" borderId="4" xfId="21" applyNumberFormat="1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27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7" fillId="0" borderId="4" xfId="17" applyFont="1" applyBorder="1" applyAlignment="1">
      <alignment horizontal="center" vertical="center"/>
    </xf>
    <xf numFmtId="4" fontId="27" fillId="0" borderId="4" xfId="1" applyNumberFormat="1" applyFont="1" applyBorder="1" applyAlignment="1">
      <alignment horizontal="center" vertical="center"/>
    </xf>
    <xf numFmtId="43" fontId="16" fillId="0" borderId="0" xfId="1" applyFont="1"/>
    <xf numFmtId="43" fontId="10" fillId="0" borderId="0" xfId="1" applyFont="1"/>
    <xf numFmtId="0" fontId="5" fillId="0" borderId="3" xfId="13" applyFont="1" applyBorder="1" applyAlignment="1">
      <alignment horizontal="center" vertical="center"/>
    </xf>
    <xf numFmtId="0" fontId="4" fillId="0" borderId="19" xfId="19" applyFont="1" applyBorder="1" applyAlignment="1">
      <alignment vertical="center"/>
    </xf>
    <xf numFmtId="0" fontId="4" fillId="0" borderId="21" xfId="19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36" xfId="15" applyFont="1" applyBorder="1" applyAlignment="1">
      <alignment horizontal="center" vertical="center" wrapText="1"/>
    </xf>
    <xf numFmtId="0" fontId="4" fillId="0" borderId="37" xfId="15" applyFont="1" applyBorder="1" applyAlignment="1">
      <alignment vertical="center" wrapText="1"/>
    </xf>
    <xf numFmtId="1" fontId="4" fillId="0" borderId="3" xfId="15" applyNumberFormat="1" applyFont="1" applyBorder="1" applyAlignment="1">
      <alignment horizontal="center" vertical="center" wrapText="1"/>
    </xf>
    <xf numFmtId="3" fontId="5" fillId="0" borderId="0" xfId="1" applyNumberFormat="1" applyFont="1" applyBorder="1" applyAlignment="1">
      <alignment horizontal="center" vertical="center"/>
    </xf>
    <xf numFmtId="0" fontId="8" fillId="0" borderId="3" xfId="11" applyBorder="1" applyAlignment="1">
      <alignment horizontal="left" vertical="center"/>
    </xf>
    <xf numFmtId="0" fontId="5" fillId="0" borderId="4" xfId="17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/>
    </xf>
    <xf numFmtId="3" fontId="5" fillId="0" borderId="4" xfId="1" applyNumberFormat="1" applyFont="1" applyFill="1" applyBorder="1" applyAlignment="1">
      <alignment horizontal="center"/>
    </xf>
    <xf numFmtId="43" fontId="5" fillId="0" borderId="4" xfId="21" applyFont="1" applyFill="1" applyBorder="1" applyAlignment="1">
      <alignment horizontal="center"/>
    </xf>
    <xf numFmtId="4" fontId="5" fillId="0" borderId="5" xfId="23" applyNumberFormat="1" applyFont="1" applyFill="1" applyBorder="1" applyAlignment="1">
      <alignment horizontal="center" vertical="center"/>
    </xf>
    <xf numFmtId="9" fontId="5" fillId="0" borderId="4" xfId="18" applyFont="1" applyFill="1" applyBorder="1" applyAlignment="1">
      <alignment horizontal="center"/>
    </xf>
    <xf numFmtId="0" fontId="1" fillId="0" borderId="0" xfId="0" applyFont="1" applyAlignment="1">
      <alignment vertical="center"/>
    </xf>
    <xf numFmtId="43" fontId="1" fillId="0" borderId="0" xfId="0" applyNumberFormat="1" applyFont="1" applyAlignment="1">
      <alignment vertical="center"/>
    </xf>
    <xf numFmtId="43" fontId="5" fillId="0" borderId="4" xfId="21" applyFont="1" applyFill="1" applyBorder="1" applyAlignment="1">
      <alignment horizontal="center" vertical="center"/>
    </xf>
    <xf numFmtId="9" fontId="5" fillId="0" borderId="4" xfId="18" applyFont="1" applyBorder="1" applyAlignment="1">
      <alignment horizontal="right" vertical="center"/>
    </xf>
    <xf numFmtId="4" fontId="5" fillId="0" borderId="5" xfId="2" applyNumberFormat="1" applyFont="1" applyBorder="1" applyAlignment="1">
      <alignment horizontal="center" vertical="center"/>
    </xf>
    <xf numFmtId="4" fontId="5" fillId="0" borderId="24" xfId="2" applyNumberFormat="1" applyFont="1" applyBorder="1" applyAlignment="1">
      <alignment horizontal="center" vertical="center"/>
    </xf>
    <xf numFmtId="4" fontId="4" fillId="0" borderId="9" xfId="1" applyNumberFormat="1" applyFont="1" applyBorder="1" applyAlignment="1">
      <alignment horizontal="center" vertical="center" wrapText="1"/>
    </xf>
    <xf numFmtId="4" fontId="4" fillId="0" borderId="8" xfId="1" applyNumberFormat="1" applyFont="1" applyBorder="1" applyAlignment="1">
      <alignment horizontal="center" vertical="center" wrapText="1"/>
    </xf>
    <xf numFmtId="4" fontId="4" fillId="0" borderId="9" xfId="1" applyNumberFormat="1" applyFont="1" applyBorder="1" applyAlignment="1">
      <alignment horizontal="center" vertical="center"/>
    </xf>
    <xf numFmtId="4" fontId="5" fillId="0" borderId="9" xfId="0" applyNumberFormat="1" applyFont="1" applyBorder="1" applyAlignment="1" applyProtection="1">
      <alignment horizontal="center" vertical="center" wrapText="1"/>
      <protection locked="0"/>
    </xf>
    <xf numFmtId="4" fontId="0" fillId="0" borderId="0" xfId="0" applyNumberFormat="1" applyAlignment="1">
      <alignment horizontal="center" vertical="center"/>
    </xf>
    <xf numFmtId="39" fontId="5" fillId="0" borderId="4" xfId="21" applyNumberFormat="1" applyFont="1" applyBorder="1" applyAlignment="1">
      <alignment horizontal="center"/>
    </xf>
    <xf numFmtId="39" fontId="5" fillId="0" borderId="4" xfId="21" applyNumberFormat="1" applyFont="1" applyBorder="1" applyAlignment="1">
      <alignment horizontal="center" vertical="center"/>
    </xf>
    <xf numFmtId="39" fontId="5" fillId="0" borderId="4" xfId="1" applyNumberFormat="1" applyFont="1" applyBorder="1" applyAlignment="1">
      <alignment horizontal="center"/>
    </xf>
    <xf numFmtId="4" fontId="8" fillId="0" borderId="4" xfId="1" applyNumberFormat="1" applyFont="1" applyBorder="1" applyAlignment="1">
      <alignment horizontal="center" vertical="center"/>
    </xf>
    <xf numFmtId="43" fontId="4" fillId="0" borderId="9" xfId="21" applyFont="1" applyBorder="1" applyAlignment="1">
      <alignment horizontal="center" vertical="center"/>
    </xf>
    <xf numFmtId="4" fontId="16" fillId="0" borderId="0" xfId="19" applyNumberFormat="1" applyFont="1"/>
    <xf numFmtId="4" fontId="1" fillId="0" borderId="0" xfId="19" applyNumberFormat="1"/>
    <xf numFmtId="4" fontId="16" fillId="0" borderId="10" xfId="19" applyNumberFormat="1" applyFont="1" applyBorder="1"/>
    <xf numFmtId="4" fontId="1" fillId="0" borderId="16" xfId="19" applyNumberFormat="1" applyBorder="1"/>
    <xf numFmtId="2" fontId="5" fillId="0" borderId="4" xfId="15" applyNumberFormat="1" applyFont="1" applyBorder="1" applyAlignment="1">
      <alignment horizontal="center" vertical="center" wrapText="1"/>
    </xf>
    <xf numFmtId="4" fontId="5" fillId="0" borderId="5" xfId="21" applyNumberFormat="1" applyFont="1" applyBorder="1" applyAlignment="1"/>
    <xf numFmtId="0" fontId="8" fillId="0" borderId="4" xfId="11" applyBorder="1" applyAlignment="1">
      <alignment horizontal="left" vertical="center" wrapText="1"/>
    </xf>
    <xf numFmtId="39" fontId="5" fillId="0" borderId="4" xfId="1" applyNumberFormat="1" applyFont="1" applyBorder="1" applyAlignment="1">
      <alignment horizontal="center" vertical="center"/>
    </xf>
    <xf numFmtId="10" fontId="10" fillId="0" borderId="0" xfId="0" applyNumberFormat="1" applyFont="1" applyAlignment="1">
      <alignment horizontal="center"/>
    </xf>
    <xf numFmtId="43" fontId="1" fillId="0" borderId="0" xfId="0" applyNumberFormat="1" applyFont="1"/>
    <xf numFmtId="1" fontId="4" fillId="0" borderId="3" xfId="13" applyNumberFormat="1" applyFont="1" applyBorder="1" applyAlignment="1">
      <alignment horizontal="center" vertical="center"/>
    </xf>
    <xf numFmtId="0" fontId="4" fillId="0" borderId="4" xfId="13" applyFont="1" applyBorder="1" applyAlignment="1">
      <alignment vertical="center" wrapText="1"/>
    </xf>
    <xf numFmtId="3" fontId="4" fillId="0" borderId="4" xfId="13" applyNumberFormat="1" applyFont="1" applyBorder="1" applyAlignment="1">
      <alignment horizontal="center" vertical="center"/>
    </xf>
    <xf numFmtId="4" fontId="5" fillId="0" borderId="5" xfId="19" applyNumberFormat="1" applyFont="1" applyBorder="1" applyAlignment="1">
      <alignment horizontal="center" vertical="center"/>
    </xf>
    <xf numFmtId="0" fontId="5" fillId="0" borderId="4" xfId="13" quotePrefix="1" applyFont="1" applyBorder="1" applyAlignment="1">
      <alignment horizontal="left" vertical="center"/>
    </xf>
    <xf numFmtId="165" fontId="4" fillId="0" borderId="3" xfId="19" applyNumberFormat="1" applyFont="1" applyBorder="1" applyAlignment="1">
      <alignment horizontal="center"/>
    </xf>
    <xf numFmtId="165" fontId="5" fillId="0" borderId="3" xfId="13" applyNumberFormat="1" applyFont="1" applyBorder="1" applyAlignment="1">
      <alignment horizontal="center"/>
    </xf>
    <xf numFmtId="4" fontId="4" fillId="0" borderId="5" xfId="19" applyNumberFormat="1" applyFont="1" applyBorder="1" applyAlignment="1">
      <alignment horizontal="center" vertical="center"/>
    </xf>
    <xf numFmtId="2" fontId="4" fillId="0" borderId="4" xfId="13" applyNumberFormat="1" applyFont="1" applyBorder="1" applyAlignment="1">
      <alignment horizontal="left" vertical="center"/>
    </xf>
    <xf numFmtId="4" fontId="5" fillId="0" borderId="15" xfId="13" applyNumberFormat="1" applyFont="1" applyBorder="1" applyAlignment="1">
      <alignment horizontal="center" vertical="center"/>
    </xf>
    <xf numFmtId="4" fontId="4" fillId="0" borderId="15" xfId="13" applyNumberFormat="1" applyFont="1" applyBorder="1" applyAlignment="1">
      <alignment horizontal="center" vertical="center"/>
    </xf>
    <xf numFmtId="0" fontId="5" fillId="0" borderId="0" xfId="19" applyFont="1" applyAlignment="1">
      <alignment vertical="center" wrapText="1"/>
    </xf>
    <xf numFmtId="0" fontId="5" fillId="0" borderId="15" xfId="13" applyFont="1" applyBorder="1" applyAlignment="1">
      <alignment horizontal="center" vertical="center"/>
    </xf>
    <xf numFmtId="0" fontId="5" fillId="0" borderId="0" xfId="19" applyFont="1"/>
    <xf numFmtId="0" fontId="5" fillId="3" borderId="4" xfId="19" applyFont="1" applyFill="1" applyBorder="1" applyAlignment="1">
      <alignment vertical="center"/>
    </xf>
    <xf numFmtId="4" fontId="4" fillId="0" borderId="14" xfId="19" applyNumberFormat="1" applyFont="1" applyBorder="1" applyAlignment="1">
      <alignment horizontal="center" vertical="center"/>
    </xf>
    <xf numFmtId="0" fontId="4" fillId="0" borderId="15" xfId="19" applyFont="1" applyBorder="1" applyAlignment="1">
      <alignment vertical="center"/>
    </xf>
    <xf numFmtId="0" fontId="5" fillId="0" borderId="4" xfId="19" applyFont="1" applyBorder="1"/>
    <xf numFmtId="0" fontId="5" fillId="0" borderId="0" xfId="19" applyFont="1" applyAlignment="1">
      <alignment horizontal="justify" vertical="center"/>
    </xf>
    <xf numFmtId="0" fontId="8" fillId="0" borderId="0" xfId="19" applyFont="1"/>
    <xf numFmtId="0" fontId="28" fillId="0" borderId="0" xfId="0" applyFont="1"/>
    <xf numFmtId="0" fontId="28" fillId="0" borderId="0" xfId="0" applyFont="1" applyAlignment="1">
      <alignment wrapText="1"/>
    </xf>
    <xf numFmtId="0" fontId="12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5" xfId="19" applyFont="1" applyBorder="1" applyAlignment="1">
      <alignment vertical="center"/>
    </xf>
    <xf numFmtId="3" fontId="5" fillId="0" borderId="15" xfId="13" applyNumberFormat="1" applyFont="1" applyBorder="1" applyAlignment="1">
      <alignment horizontal="center" vertical="center"/>
    </xf>
    <xf numFmtId="0" fontId="4" fillId="0" borderId="4" xfId="22" applyFont="1" applyBorder="1" applyAlignment="1">
      <alignment horizontal="left" vertical="center" wrapText="1"/>
    </xf>
    <xf numFmtId="0" fontId="5" fillId="0" borderId="4" xfId="13" applyFont="1" applyBorder="1" applyAlignment="1">
      <alignment horizontal="center" vertical="center" wrapText="1"/>
    </xf>
    <xf numFmtId="0" fontId="8" fillId="0" borderId="4" xfId="19" applyFont="1" applyBorder="1" applyAlignment="1">
      <alignment vertical="center" wrapText="1"/>
    </xf>
    <xf numFmtId="2" fontId="5" fillId="0" borderId="3" xfId="22" applyNumberFormat="1" applyFont="1" applyBorder="1" applyAlignment="1">
      <alignment horizontal="center" vertical="top"/>
    </xf>
    <xf numFmtId="2" fontId="5" fillId="0" borderId="3" xfId="22" applyNumberFormat="1" applyFont="1" applyBorder="1" applyAlignment="1">
      <alignment horizontal="center" vertical="center"/>
    </xf>
    <xf numFmtId="0" fontId="5" fillId="0" borderId="4" xfId="19" applyFont="1" applyBorder="1" applyAlignment="1" applyProtection="1">
      <alignment vertical="center"/>
      <protection locked="0"/>
    </xf>
    <xf numFmtId="4" fontId="5" fillId="0" borderId="4" xfId="21" applyNumberFormat="1" applyFont="1" applyFill="1" applyBorder="1" applyAlignment="1">
      <alignment horizontal="center" vertical="center"/>
    </xf>
    <xf numFmtId="4" fontId="5" fillId="0" borderId="4" xfId="1" applyNumberFormat="1" applyFont="1" applyBorder="1" applyAlignment="1">
      <alignment horizontal="right" vertical="center" wrapText="1"/>
    </xf>
    <xf numFmtId="0" fontId="5" fillId="0" borderId="3" xfId="11" applyFont="1" applyBorder="1" applyAlignment="1">
      <alignment horizontal="center"/>
    </xf>
    <xf numFmtId="165" fontId="5" fillId="0" borderId="3" xfId="19" applyNumberFormat="1" applyFont="1" applyBorder="1" applyAlignment="1">
      <alignment horizontal="center"/>
    </xf>
    <xf numFmtId="0" fontId="16" fillId="0" borderId="3" xfId="11" applyFont="1" applyBorder="1" applyAlignment="1">
      <alignment horizontal="center" vertical="center"/>
    </xf>
    <xf numFmtId="1" fontId="4" fillId="0" borderId="12" xfId="22" applyNumberFormat="1" applyFont="1" applyBorder="1" applyAlignment="1">
      <alignment horizontal="center"/>
    </xf>
    <xf numFmtId="0" fontId="16" fillId="0" borderId="3" xfId="11" applyFont="1" applyBorder="1" applyAlignment="1">
      <alignment horizontal="center"/>
    </xf>
    <xf numFmtId="0" fontId="8" fillId="0" borderId="3" xfId="1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30" fillId="0" borderId="4" xfId="19" applyFont="1" applyBorder="1" applyAlignment="1">
      <alignment horizontal="left" vertical="center" wrapText="1"/>
    </xf>
    <xf numFmtId="0" fontId="5" fillId="0" borderId="4" xfId="17" applyFont="1" applyBorder="1" applyAlignment="1">
      <alignment horizontal="left" vertical="center" wrapText="1"/>
    </xf>
    <xf numFmtId="4" fontId="4" fillId="0" borderId="9" xfId="0" applyNumberFormat="1" applyFont="1" applyBorder="1" applyAlignment="1" applyProtection="1">
      <alignment horizontal="center" vertical="center" wrapText="1"/>
      <protection locked="0"/>
    </xf>
    <xf numFmtId="3" fontId="5" fillId="0" borderId="4" xfId="23" applyNumberFormat="1" applyFont="1" applyBorder="1" applyAlignment="1">
      <alignment horizontal="center" vertical="center"/>
    </xf>
    <xf numFmtId="0" fontId="5" fillId="0" borderId="17" xfId="19" applyFont="1" applyBorder="1" applyAlignment="1">
      <alignment horizontal="center" vertical="center"/>
    </xf>
    <xf numFmtId="4" fontId="5" fillId="0" borderId="10" xfId="6" applyNumberFormat="1" applyFont="1" applyBorder="1" applyAlignment="1">
      <alignment horizontal="center" vertical="center"/>
    </xf>
    <xf numFmtId="165" fontId="4" fillId="0" borderId="16" xfId="22" applyNumberFormat="1" applyFont="1" applyBorder="1" applyAlignment="1">
      <alignment horizontal="left" vertical="center"/>
    </xf>
    <xf numFmtId="0" fontId="4" fillId="0" borderId="26" xfId="19" applyFont="1" applyBorder="1" applyAlignment="1">
      <alignment horizontal="left" vertical="center" wrapText="1"/>
    </xf>
    <xf numFmtId="0" fontId="4" fillId="0" borderId="18" xfId="19" applyFont="1" applyBorder="1" applyAlignment="1">
      <alignment horizontal="left" vertical="center" wrapText="1"/>
    </xf>
    <xf numFmtId="0" fontId="4" fillId="0" borderId="25" xfId="19" applyFont="1" applyBorder="1" applyAlignment="1">
      <alignment horizontal="left" vertical="center" wrapText="1"/>
    </xf>
    <xf numFmtId="0" fontId="4" fillId="0" borderId="7" xfId="13" applyFont="1" applyBorder="1" applyAlignment="1">
      <alignment horizontal="left" vertical="center"/>
    </xf>
    <xf numFmtId="0" fontId="4" fillId="0" borderId="18" xfId="13" applyFont="1" applyBorder="1" applyAlignment="1">
      <alignment horizontal="left" vertical="center"/>
    </xf>
    <xf numFmtId="0" fontId="4" fillId="0" borderId="25" xfId="13" applyFont="1" applyBorder="1" applyAlignment="1">
      <alignment horizontal="left" vertical="center"/>
    </xf>
    <xf numFmtId="165" fontId="4" fillId="0" borderId="0" xfId="14" applyNumberFormat="1" applyFont="1" applyAlignment="1">
      <alignment horizontal="left" vertical="center"/>
    </xf>
    <xf numFmtId="0" fontId="16" fillId="0" borderId="7" xfId="10" applyFont="1" applyBorder="1" applyAlignment="1">
      <alignment horizontal="left" vertical="center"/>
    </xf>
    <xf numFmtId="0" fontId="16" fillId="0" borderId="18" xfId="10" applyFont="1" applyBorder="1" applyAlignment="1">
      <alignment horizontal="left" vertical="center"/>
    </xf>
    <xf numFmtId="0" fontId="16" fillId="0" borderId="8" xfId="10" applyFont="1" applyBorder="1" applyAlignment="1">
      <alignment horizontal="left" vertical="center"/>
    </xf>
    <xf numFmtId="0" fontId="16" fillId="0" borderId="7" xfId="10" applyFont="1" applyBorder="1" applyAlignment="1">
      <alignment horizontal="left" vertical="center" wrapText="1"/>
    </xf>
    <xf numFmtId="0" fontId="16" fillId="0" borderId="18" xfId="10" applyFont="1" applyBorder="1" applyAlignment="1">
      <alignment horizontal="left" vertical="center" wrapText="1"/>
    </xf>
    <xf numFmtId="0" fontId="16" fillId="0" borderId="8" xfId="10" applyFont="1" applyBorder="1" applyAlignment="1">
      <alignment horizontal="left" vertical="center" wrapText="1"/>
    </xf>
    <xf numFmtId="165" fontId="4" fillId="0" borderId="16" xfId="14" applyNumberFormat="1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165" fontId="4" fillId="0" borderId="0" xfId="22" applyNumberFormat="1" applyFont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3" xfId="19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19" applyFont="1" applyAlignment="1">
      <alignment horizontal="left" vertical="center"/>
    </xf>
    <xf numFmtId="0" fontId="4" fillId="0" borderId="8" xfId="19" applyFont="1" applyBorder="1" applyAlignment="1">
      <alignment horizontal="left" vertical="center" wrapText="1"/>
    </xf>
    <xf numFmtId="0" fontId="16" fillId="0" borderId="0" xfId="13" applyFont="1" applyAlignment="1">
      <alignment horizontal="left" vertical="center"/>
    </xf>
    <xf numFmtId="0" fontId="4" fillId="0" borderId="16" xfId="13" applyFont="1" applyBorder="1" applyAlignment="1">
      <alignment horizontal="left" vertical="center"/>
    </xf>
    <xf numFmtId="0" fontId="4" fillId="0" borderId="0" xfId="13" applyFont="1" applyAlignment="1">
      <alignment horizontal="left" vertical="center"/>
    </xf>
    <xf numFmtId="0" fontId="4" fillId="0" borderId="16" xfId="0" applyFont="1" applyBorder="1" applyAlignment="1">
      <alignment horizontal="left"/>
    </xf>
    <xf numFmtId="2" fontId="4" fillId="0" borderId="16" xfId="10" applyNumberFormat="1" applyFont="1" applyBorder="1" applyAlignment="1">
      <alignment horizontal="left" vertical="center"/>
    </xf>
    <xf numFmtId="0" fontId="1" fillId="0" borderId="6" xfId="10" applyFont="1" applyBorder="1" applyAlignment="1">
      <alignment horizontal="left" vertical="center" wrapText="1"/>
    </xf>
    <xf numFmtId="0" fontId="1" fillId="0" borderId="0" xfId="10" applyFont="1" applyAlignment="1">
      <alignment horizontal="left" vertical="center" wrapText="1"/>
    </xf>
    <xf numFmtId="0" fontId="3" fillId="0" borderId="6" xfId="10" applyBorder="1" applyAlignment="1">
      <alignment horizontal="left" vertical="center" wrapText="1"/>
    </xf>
    <xf numFmtId="0" fontId="3" fillId="0" borderId="0" xfId="10" applyAlignment="1">
      <alignment horizontal="left" vertical="center" wrapText="1"/>
    </xf>
    <xf numFmtId="0" fontId="3" fillId="0" borderId="15" xfId="10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/>
    </xf>
    <xf numFmtId="0" fontId="16" fillId="0" borderId="9" xfId="10" applyFont="1" applyBorder="1" applyAlignment="1">
      <alignment horizontal="left" vertical="center" wrapText="1"/>
    </xf>
    <xf numFmtId="0" fontId="10" fillId="0" borderId="10" xfId="20" applyFont="1" applyBorder="1" applyAlignment="1">
      <alignment horizontal="left" vertical="center" wrapText="1"/>
    </xf>
    <xf numFmtId="0" fontId="16" fillId="0" borderId="7" xfId="10" applyFont="1" applyBorder="1" applyAlignment="1">
      <alignment horizontal="center" vertical="center" wrapText="1"/>
    </xf>
    <xf numFmtId="0" fontId="16" fillId="0" borderId="18" xfId="10" applyFont="1" applyBorder="1" applyAlignment="1">
      <alignment horizontal="center" vertical="center" wrapText="1"/>
    </xf>
    <xf numFmtId="0" fontId="16" fillId="0" borderId="8" xfId="10" applyFont="1" applyBorder="1" applyAlignment="1">
      <alignment horizontal="center" vertical="center" wrapText="1"/>
    </xf>
    <xf numFmtId="0" fontId="1" fillId="0" borderId="0" xfId="10" applyFont="1" applyAlignment="1">
      <alignment horizontal="left"/>
    </xf>
    <xf numFmtId="0" fontId="3" fillId="0" borderId="0" xfId="10" applyAlignment="1">
      <alignment horizontal="left"/>
    </xf>
    <xf numFmtId="0" fontId="10" fillId="0" borderId="0" xfId="10" applyFont="1" applyAlignment="1">
      <alignment horizontal="left"/>
    </xf>
    <xf numFmtId="0" fontId="14" fillId="0" borderId="0" xfId="10" applyFont="1" applyAlignment="1">
      <alignment horizontal="left"/>
    </xf>
    <xf numFmtId="0" fontId="1" fillId="0" borderId="10" xfId="10" applyFont="1" applyBorder="1" applyAlignment="1">
      <alignment horizontal="left"/>
    </xf>
    <xf numFmtId="0" fontId="3" fillId="0" borderId="10" xfId="10" applyBorder="1" applyAlignment="1">
      <alignment horizontal="left"/>
    </xf>
    <xf numFmtId="0" fontId="10" fillId="0" borderId="16" xfId="10" applyFont="1" applyBorder="1" applyAlignment="1">
      <alignment horizontal="left"/>
    </xf>
    <xf numFmtId="0" fontId="31" fillId="0" borderId="0" xfId="0" applyFont="1" applyAlignment="1">
      <alignment horizontal="left" vertical="center"/>
    </xf>
  </cellXfs>
  <cellStyles count="31">
    <cellStyle name="Comma" xfId="1" builtinId="3"/>
    <cellStyle name="Comma 2" xfId="2" xr:uid="{00000000-0005-0000-0000-000001000000}"/>
    <cellStyle name="Comma 2 2" xfId="21" xr:uid="{00000000-0005-0000-0000-000002000000}"/>
    <cellStyle name="Comma 3" xfId="3" xr:uid="{00000000-0005-0000-0000-000003000000}"/>
    <cellStyle name="Comma 4" xfId="4" xr:uid="{00000000-0005-0000-0000-000004000000}"/>
    <cellStyle name="Comma 4 2" xfId="5" xr:uid="{00000000-0005-0000-0000-000005000000}"/>
    <cellStyle name="Comma 5" xfId="6" xr:uid="{00000000-0005-0000-0000-000006000000}"/>
    <cellStyle name="Comma 5 2" xfId="23" xr:uid="{00000000-0005-0000-0000-000007000000}"/>
    <cellStyle name="Comma 6" xfId="7" xr:uid="{00000000-0005-0000-0000-000008000000}"/>
    <cellStyle name="Comma 6 2" xfId="30" xr:uid="{EAF6FED4-2EA3-49DC-9510-B94B8F390203}"/>
    <cellStyle name="Comma 7" xfId="25" xr:uid="{00000000-0005-0000-0000-000009000000}"/>
    <cellStyle name="Comma 7 2" xfId="29" xr:uid="{00000000-0005-0000-0000-00000A000000}"/>
    <cellStyle name="Comma0 2 2" xfId="8" xr:uid="{00000000-0005-0000-0000-00000B000000}"/>
    <cellStyle name="Comma0 3" xfId="9" xr:uid="{00000000-0005-0000-0000-00000C000000}"/>
    <cellStyle name="Normal" xfId="0" builtinId="0"/>
    <cellStyle name="Normal 2" xfId="10" xr:uid="{00000000-0005-0000-0000-00000E000000}"/>
    <cellStyle name="Normal 2 2" xfId="19" xr:uid="{00000000-0005-0000-0000-00000F000000}"/>
    <cellStyle name="Normal 3" xfId="11" xr:uid="{00000000-0005-0000-0000-000010000000}"/>
    <cellStyle name="Normal 3 2" xfId="26" xr:uid="{00000000-0005-0000-0000-000011000000}"/>
    <cellStyle name="Normal 4" xfId="12" xr:uid="{00000000-0005-0000-0000-000012000000}"/>
    <cellStyle name="Normal 4 2" xfId="13" xr:uid="{00000000-0005-0000-0000-000013000000}"/>
    <cellStyle name="Normal_05B 103244 - Sched B-AC 2" xfId="20" xr:uid="{00000000-0005-0000-0000-000014000000}"/>
    <cellStyle name="Normal_BILL No1_P&amp;GS-Stock&amp;Concor" xfId="14" xr:uid="{00000000-0005-0000-0000-000015000000}"/>
    <cellStyle name="Normal_BILL No1_P&amp;GS-Stock&amp;Concor 2" xfId="22" xr:uid="{00000000-0005-0000-0000-000016000000}"/>
    <cellStyle name="Normal_BILL1" xfId="15" xr:uid="{00000000-0005-0000-0000-000017000000}"/>
    <cellStyle name="Normal_BOQ" xfId="16" xr:uid="{00000000-0005-0000-0000-000018000000}"/>
    <cellStyle name="Normal_BOQ 2" xfId="27" xr:uid="{00000000-0005-0000-0000-000019000000}"/>
    <cellStyle name="Normal_COST-C2" xfId="17" xr:uid="{00000000-0005-0000-0000-00001A000000}"/>
    <cellStyle name="Percent" xfId="18" builtinId="5"/>
    <cellStyle name="Percent 2" xfId="24" xr:uid="{00000000-0005-0000-0000-00001D000000}"/>
    <cellStyle name="Percent 2 2" xfId="28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1093133</xdr:colOff>
      <xdr:row>0</xdr:row>
      <xdr:rowOff>182881</xdr:rowOff>
    </xdr:from>
    <xdr:to>
      <xdr:col>5</xdr:col>
      <xdr:colOff>1480916</xdr:colOff>
      <xdr:row>0</xdr:row>
      <xdr:rowOff>472440</xdr:rowOff>
    </xdr:to>
    <xdr:pic>
      <xdr:nvPicPr>
        <xdr:cNvPr id="2" name="Picture 1" descr="RAlogo">
          <a:extLst>
            <a:ext uri="{FF2B5EF4-FFF2-40B4-BE49-F238E27FC236}">
              <a16:creationId xmlns:a16="http://schemas.microsoft.com/office/drawing/2014/main" id="{227B1761-6A5E-3C3D-37A9-0A27E376F0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6573" y="182881"/>
          <a:ext cx="387783" cy="289559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ROUGHTON%20INT\Regions\Asia%20South%20East%20and%20Caribbean%20(RCW)\Uganda\UG0008_WB_KPA_00%2098_RIMM00_RPSA00\Open%20Folder\Tender%20Docs%20KPA\Cost%20estimates%20-%20BOQ\Confidential%20cost%20Estimate_PN\BOQP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LL1_CEE"/>
      <sheetName val="BILL2"/>
      <sheetName val="BILL3"/>
      <sheetName val="BILL4"/>
      <sheetName val="BILL5"/>
      <sheetName val="BILL7"/>
      <sheetName val="BILL8"/>
      <sheetName val="BILL6-1"/>
      <sheetName val="BILL6-2"/>
      <sheetName val="BILL6-3"/>
      <sheetName val="BILL6-4"/>
      <sheetName val="Bill1 Sum"/>
      <sheetName val="Bill2 Sum"/>
      <sheetName val="Bill3 Sum"/>
      <sheetName val="Bill4 sum"/>
      <sheetName val="Bill5 Sum"/>
      <sheetName val="Bill6 Tot_Sum"/>
      <sheetName val="Bill6.1 Sum"/>
      <sheetName val="Bill6.2 Sum"/>
      <sheetName val="Bill6.3 Sum"/>
      <sheetName val="Bill6.4 Sum"/>
      <sheetName val="Bill7 Sum"/>
      <sheetName val="Bill8 sum"/>
      <sheetName val="grand sum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Bill1_Sum"/>
      <sheetName val="Bill2_Sum"/>
      <sheetName val="Bill3_Sum"/>
      <sheetName val="Bill4_sum"/>
      <sheetName val="Bill5_Sum"/>
      <sheetName val="Bill6_Tot_Sum"/>
      <sheetName val="Bill6_1_Sum"/>
      <sheetName val="Bill6_2_Sum"/>
      <sheetName val="Bill6_3_Sum"/>
      <sheetName val="Bill6_4_Sum"/>
      <sheetName val="Bill7_Sum"/>
      <sheetName val="Bill8_sum"/>
      <sheetName val="grand_sum"/>
      <sheetName val="Bill1_Sum2"/>
      <sheetName val="Bill2_Sum2"/>
      <sheetName val="Bill3_Sum2"/>
      <sheetName val="Bill4_sum2"/>
      <sheetName val="Bill5_Sum2"/>
      <sheetName val="Bill6_Tot_Sum2"/>
      <sheetName val="Bill6_1_Sum2"/>
      <sheetName val="Bill6_2_Sum2"/>
      <sheetName val="Bill6_3_Sum2"/>
      <sheetName val="Bill6_4_Sum2"/>
      <sheetName val="Bill7_Sum2"/>
      <sheetName val="Bill8_sum2"/>
      <sheetName val="grand_sum2"/>
      <sheetName val="Bill1_Sum1"/>
      <sheetName val="Bill2_Sum1"/>
      <sheetName val="Bill3_Sum1"/>
      <sheetName val="Bill4_sum1"/>
      <sheetName val="Bill5_Sum1"/>
      <sheetName val="Bill6_Tot_Sum1"/>
      <sheetName val="Bill6_1_Sum1"/>
      <sheetName val="Bill6_2_Sum1"/>
      <sheetName val="Bill6_3_Sum1"/>
      <sheetName val="Bill6_4_Sum1"/>
      <sheetName val="Bill7_Sum1"/>
      <sheetName val="Bill8_sum1"/>
      <sheetName val="grand_sum1"/>
    </sheetNames>
    <sheetDataSet>
      <sheetData sheetId="0" refreshError="1">
        <row r="55">
          <cell r="B55" t="str">
            <v>(a) Provide Engineer's Office, including all furniture, equipment and services.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F37F3-55E9-4A67-AC6C-FE5FC3A8BB5F}">
  <sheetPr>
    <pageSetUpPr fitToPage="1"/>
  </sheetPr>
  <dimension ref="A1:G71"/>
  <sheetViews>
    <sheetView showGridLines="0" zoomScaleNormal="100" zoomScaleSheetLayoutView="74" workbookViewId="0">
      <selection activeCell="D11" sqref="D11"/>
    </sheetView>
  </sheetViews>
  <sheetFormatPr defaultRowHeight="15"/>
  <cols>
    <col min="1" max="1" width="14.33203125" style="556" customWidth="1"/>
    <col min="2" max="2" width="58.44140625" style="556" bestFit="1" customWidth="1"/>
    <col min="3" max="3" width="12" style="556" bestFit="1" customWidth="1"/>
    <col min="4" max="4" width="18.88671875" style="556" customWidth="1"/>
    <col min="5" max="5" width="19.88671875" style="556" bestFit="1" customWidth="1"/>
    <col min="6" max="6" width="24.33203125" style="556" bestFit="1" customWidth="1"/>
    <col min="7" max="7" width="15.6640625" style="210" bestFit="1" customWidth="1"/>
    <col min="8" max="8" width="8.88671875" style="210"/>
    <col min="9" max="9" width="15.109375" style="210" customWidth="1"/>
    <col min="10" max="16384" width="8.88671875" style="210"/>
  </cols>
  <sheetData>
    <row r="1" spans="1:7" ht="50.25" customHeight="1" thickBot="1">
      <c r="A1" s="586" t="s">
        <v>206</v>
      </c>
      <c r="B1" s="586"/>
      <c r="C1" s="550"/>
      <c r="D1" s="550"/>
      <c r="E1" s="550"/>
      <c r="F1" s="550"/>
    </row>
    <row r="2" spans="1:7" ht="30" customHeight="1" thickBot="1">
      <c r="A2" s="316" t="s">
        <v>0</v>
      </c>
      <c r="B2" s="318" t="s">
        <v>3</v>
      </c>
      <c r="C2" s="318" t="s">
        <v>1</v>
      </c>
      <c r="D2" s="318" t="s">
        <v>5</v>
      </c>
      <c r="E2" s="320" t="s">
        <v>77</v>
      </c>
      <c r="F2" s="320" t="s">
        <v>69</v>
      </c>
    </row>
    <row r="3" spans="1:7" ht="38.4" customHeight="1">
      <c r="A3" s="537">
        <v>1300</v>
      </c>
      <c r="B3" s="538" t="s">
        <v>429</v>
      </c>
      <c r="C3" s="118"/>
      <c r="D3" s="539"/>
      <c r="E3" s="326"/>
      <c r="F3" s="327"/>
    </row>
    <row r="4" spans="1:7" ht="23.25" customHeight="1">
      <c r="A4" s="126" t="s">
        <v>430</v>
      </c>
      <c r="B4" s="134" t="s">
        <v>93</v>
      </c>
      <c r="C4" s="118"/>
      <c r="D4" s="119"/>
      <c r="E4" s="326"/>
      <c r="F4" s="327"/>
    </row>
    <row r="5" spans="1:7" ht="15.6">
      <c r="A5" s="116" t="s">
        <v>11</v>
      </c>
      <c r="B5" s="122" t="s">
        <v>92</v>
      </c>
      <c r="C5" s="118" t="s">
        <v>105</v>
      </c>
      <c r="D5" s="131">
        <v>1</v>
      </c>
      <c r="E5" s="326"/>
      <c r="F5" s="121" t="str">
        <f t="shared" ref="F5:F9" si="0">IF(E5="","",E5*D5)</f>
        <v/>
      </c>
    </row>
    <row r="6" spans="1:7" ht="15.6">
      <c r="A6" s="116"/>
      <c r="B6" s="129"/>
      <c r="C6" s="118"/>
      <c r="D6" s="131"/>
      <c r="E6" s="326"/>
      <c r="F6" s="121" t="str">
        <f t="shared" si="0"/>
        <v/>
      </c>
    </row>
    <row r="7" spans="1:7" ht="15.6">
      <c r="A7" s="116" t="s">
        <v>9</v>
      </c>
      <c r="B7" s="129" t="s">
        <v>80</v>
      </c>
      <c r="C7" s="118" t="s">
        <v>105</v>
      </c>
      <c r="D7" s="131">
        <v>1</v>
      </c>
      <c r="E7" s="326"/>
      <c r="F7" s="121" t="str">
        <f t="shared" si="0"/>
        <v/>
      </c>
    </row>
    <row r="8" spans="1:7" ht="15.6">
      <c r="A8" s="116"/>
      <c r="B8" s="541"/>
      <c r="C8" s="118"/>
      <c r="D8" s="41"/>
      <c r="E8" s="326"/>
      <c r="F8" s="121" t="str">
        <f t="shared" si="0"/>
        <v/>
      </c>
    </row>
    <row r="9" spans="1:7" ht="15.6">
      <c r="A9" s="116" t="s">
        <v>21</v>
      </c>
      <c r="B9" s="129" t="s">
        <v>78</v>
      </c>
      <c r="C9" s="118" t="s">
        <v>79</v>
      </c>
      <c r="D9" s="131">
        <v>24</v>
      </c>
      <c r="E9" s="411"/>
      <c r="F9" s="121" t="str">
        <f t="shared" si="0"/>
        <v/>
      </c>
      <c r="G9" s="528"/>
    </row>
    <row r="10" spans="1:7" ht="15.6">
      <c r="A10" s="116"/>
      <c r="B10" s="129"/>
      <c r="C10" s="118"/>
      <c r="D10" s="119"/>
      <c r="E10" s="411"/>
      <c r="F10" s="540"/>
      <c r="G10" s="528"/>
    </row>
    <row r="11" spans="1:7" ht="15.6">
      <c r="A11" s="542" t="s">
        <v>431</v>
      </c>
      <c r="B11" s="127" t="s">
        <v>328</v>
      </c>
      <c r="C11" s="118"/>
      <c r="D11" s="119"/>
      <c r="E11" s="326"/>
      <c r="F11" s="327"/>
      <c r="G11" s="528"/>
    </row>
    <row r="12" spans="1:7" ht="15.6">
      <c r="A12" s="543" t="s">
        <v>11</v>
      </c>
      <c r="B12" s="129" t="s">
        <v>329</v>
      </c>
      <c r="C12" s="251" t="s">
        <v>28</v>
      </c>
      <c r="D12" s="123">
        <v>1</v>
      </c>
      <c r="E12" s="411">
        <v>70000000</v>
      </c>
      <c r="F12" s="540">
        <f>D12*E12</f>
        <v>70000000</v>
      </c>
      <c r="G12" s="528"/>
    </row>
    <row r="13" spans="1:7" ht="15.6">
      <c r="A13" s="543"/>
      <c r="B13" s="129"/>
      <c r="C13" s="251"/>
      <c r="D13" s="123"/>
      <c r="E13" s="124"/>
      <c r="F13" s="544"/>
      <c r="G13" s="528"/>
    </row>
    <row r="14" spans="1:7" ht="18.600000000000001" customHeight="1">
      <c r="A14" s="543" t="s">
        <v>9</v>
      </c>
      <c r="B14" s="122" t="s">
        <v>454</v>
      </c>
      <c r="C14" s="251" t="s">
        <v>60</v>
      </c>
      <c r="D14" s="123">
        <f>F12</f>
        <v>70000000</v>
      </c>
      <c r="E14" s="239"/>
      <c r="F14" s="327"/>
      <c r="G14" s="528"/>
    </row>
    <row r="15" spans="1:7" ht="15.6">
      <c r="A15" s="543"/>
      <c r="B15" s="249" t="s">
        <v>167</v>
      </c>
      <c r="C15" s="118"/>
      <c r="D15" s="119"/>
      <c r="E15" s="326"/>
      <c r="F15" s="327"/>
      <c r="G15" s="216"/>
    </row>
    <row r="16" spans="1:7" ht="15.6">
      <c r="A16" s="543"/>
      <c r="B16" s="562"/>
      <c r="C16" s="118"/>
      <c r="D16" s="563"/>
      <c r="E16" s="326"/>
      <c r="F16" s="327"/>
      <c r="G16" s="216"/>
    </row>
    <row r="17" spans="1:6" ht="15.6">
      <c r="A17" s="542" t="s">
        <v>433</v>
      </c>
      <c r="B17" s="553" t="s">
        <v>434</v>
      </c>
      <c r="C17" s="118"/>
      <c r="D17" s="546"/>
      <c r="E17" s="326"/>
      <c r="F17" s="509"/>
    </row>
    <row r="18" spans="1:6" ht="15.6">
      <c r="A18" s="543"/>
      <c r="B18" s="237"/>
      <c r="C18" s="118"/>
      <c r="D18" s="546"/>
      <c r="E18" s="326"/>
      <c r="F18" s="327"/>
    </row>
    <row r="19" spans="1:6" ht="31.2">
      <c r="A19" s="116" t="s">
        <v>11</v>
      </c>
      <c r="B19" s="250" t="s">
        <v>435</v>
      </c>
      <c r="C19" s="118" t="s">
        <v>243</v>
      </c>
      <c r="D19" s="546">
        <v>1</v>
      </c>
      <c r="E19" s="326">
        <v>150000000</v>
      </c>
      <c r="F19" s="327">
        <f>E19*D19</f>
        <v>150000000</v>
      </c>
    </row>
    <row r="20" spans="1:6" ht="15.6">
      <c r="A20" s="275"/>
      <c r="B20" s="250"/>
      <c r="C20" s="118"/>
      <c r="D20" s="546"/>
      <c r="E20" s="326"/>
      <c r="F20" s="327"/>
    </row>
    <row r="21" spans="1:6" ht="15.6">
      <c r="A21" s="116" t="s">
        <v>9</v>
      </c>
      <c r="B21" s="554" t="s">
        <v>436</v>
      </c>
      <c r="C21" s="118" t="s">
        <v>60</v>
      </c>
      <c r="D21" s="546">
        <f>F19</f>
        <v>150000000</v>
      </c>
      <c r="E21" s="239"/>
      <c r="F21" s="327"/>
    </row>
    <row r="22" spans="1:6" ht="15.6">
      <c r="A22" s="543"/>
      <c r="B22" s="129"/>
      <c r="C22" s="118"/>
      <c r="D22" s="119"/>
      <c r="E22" s="411"/>
      <c r="F22" s="540"/>
    </row>
    <row r="23" spans="1:6" ht="15.6">
      <c r="A23" s="542" t="s">
        <v>432</v>
      </c>
      <c r="B23" s="545" t="s">
        <v>190</v>
      </c>
      <c r="C23" s="118"/>
      <c r="D23" s="130"/>
      <c r="E23" s="326"/>
      <c r="F23" s="327"/>
    </row>
    <row r="24" spans="1:6" ht="31.2">
      <c r="A24" s="543"/>
      <c r="B24" s="237" t="s">
        <v>221</v>
      </c>
      <c r="C24" s="118" t="s">
        <v>191</v>
      </c>
      <c r="D24" s="130">
        <v>2</v>
      </c>
      <c r="E24" s="411"/>
      <c r="F24" s="327"/>
    </row>
    <row r="25" spans="1:6" ht="15.6">
      <c r="A25" s="543"/>
      <c r="B25" s="237"/>
      <c r="C25" s="118"/>
      <c r="D25" s="546"/>
      <c r="E25" s="326"/>
      <c r="F25" s="327"/>
    </row>
    <row r="26" spans="1:6" ht="21.6" customHeight="1">
      <c r="A26" s="126" t="s">
        <v>224</v>
      </c>
      <c r="B26" s="345" t="s">
        <v>437</v>
      </c>
      <c r="C26" s="128"/>
      <c r="D26" s="547"/>
      <c r="E26" s="324"/>
      <c r="F26" s="540" t="str">
        <f t="shared" ref="F26:F47" si="1">IF(E26="","",E26*D26)</f>
        <v/>
      </c>
    </row>
    <row r="27" spans="1:6" ht="49.2" customHeight="1">
      <c r="A27" s="116" t="s">
        <v>11</v>
      </c>
      <c r="B27" s="250" t="s">
        <v>438</v>
      </c>
      <c r="C27" s="118" t="s">
        <v>105</v>
      </c>
      <c r="D27" s="175">
        <v>1</v>
      </c>
      <c r="E27" s="175"/>
      <c r="F27" s="540" t="str">
        <f t="shared" si="1"/>
        <v/>
      </c>
    </row>
    <row r="28" spans="1:6" ht="15.6">
      <c r="A28" s="116"/>
      <c r="B28" s="129"/>
      <c r="C28" s="118"/>
      <c r="D28" s="175"/>
      <c r="E28" s="175"/>
      <c r="F28" s="540" t="str">
        <f t="shared" si="1"/>
        <v/>
      </c>
    </row>
    <row r="29" spans="1:6" ht="15.6">
      <c r="A29" s="116" t="s">
        <v>9</v>
      </c>
      <c r="B29" s="129" t="s">
        <v>165</v>
      </c>
      <c r="C29" s="118" t="s">
        <v>243</v>
      </c>
      <c r="D29" s="175">
        <v>1</v>
      </c>
      <c r="E29" s="175">
        <v>7200000</v>
      </c>
      <c r="F29" s="540">
        <f t="shared" si="1"/>
        <v>7200000</v>
      </c>
    </row>
    <row r="30" spans="1:6" ht="15.6">
      <c r="A30" s="116"/>
      <c r="B30" s="129"/>
      <c r="C30" s="118"/>
      <c r="D30" s="175"/>
      <c r="E30" s="175"/>
      <c r="F30" s="540" t="str">
        <f t="shared" si="1"/>
        <v/>
      </c>
    </row>
    <row r="31" spans="1:6" ht="15.6">
      <c r="A31" s="116" t="s">
        <v>21</v>
      </c>
      <c r="B31" s="250" t="s">
        <v>462</v>
      </c>
      <c r="C31" s="118" t="s">
        <v>60</v>
      </c>
      <c r="D31" s="175">
        <f>F29</f>
        <v>7200000</v>
      </c>
      <c r="E31" s="239">
        <v>0.1</v>
      </c>
      <c r="F31" s="540">
        <f t="shared" si="1"/>
        <v>720000</v>
      </c>
    </row>
    <row r="32" spans="1:6" ht="15.6">
      <c r="A32" s="116"/>
      <c r="B32" s="548"/>
      <c r="C32" s="118"/>
      <c r="D32" s="175"/>
      <c r="E32" s="175"/>
      <c r="F32" s="540"/>
    </row>
    <row r="33" spans="1:6" ht="15.6">
      <c r="A33" s="116" t="s">
        <v>12</v>
      </c>
      <c r="B33" s="249" t="s">
        <v>439</v>
      </c>
      <c r="C33" s="549" t="s">
        <v>243</v>
      </c>
      <c r="D33" s="255">
        <v>1</v>
      </c>
      <c r="E33" s="255">
        <v>10000000</v>
      </c>
      <c r="F33" s="540">
        <f t="shared" si="1"/>
        <v>10000000</v>
      </c>
    </row>
    <row r="34" spans="1:6" ht="15.6">
      <c r="A34" s="116"/>
      <c r="B34" s="249"/>
      <c r="C34" s="118"/>
      <c r="D34" s="255"/>
      <c r="E34" s="255"/>
      <c r="F34" s="540" t="str">
        <f t="shared" si="1"/>
        <v/>
      </c>
    </row>
    <row r="35" spans="1:6" ht="15.6">
      <c r="A35" s="116" t="s">
        <v>22</v>
      </c>
      <c r="B35" s="550" t="s">
        <v>440</v>
      </c>
      <c r="C35" s="118" t="s">
        <v>60</v>
      </c>
      <c r="D35" s="255">
        <f>F33</f>
        <v>10000000</v>
      </c>
      <c r="E35" s="239"/>
      <c r="F35" s="540"/>
    </row>
    <row r="36" spans="1:6" ht="15.6">
      <c r="A36" s="116"/>
      <c r="B36" s="249"/>
      <c r="C36" s="118"/>
      <c r="D36" s="130"/>
      <c r="E36" s="239"/>
      <c r="F36" s="540" t="str">
        <f t="shared" si="1"/>
        <v/>
      </c>
    </row>
    <row r="37" spans="1:6" ht="15.6">
      <c r="A37" s="126" t="s">
        <v>441</v>
      </c>
      <c r="B37" s="127" t="s">
        <v>398</v>
      </c>
      <c r="C37" s="128"/>
      <c r="D37" s="238"/>
      <c r="E37" s="324"/>
      <c r="F37" s="540" t="str">
        <f t="shared" si="1"/>
        <v/>
      </c>
    </row>
    <row r="38" spans="1:6" ht="15.6">
      <c r="A38" s="116" t="s">
        <v>11</v>
      </c>
      <c r="B38" s="129" t="s">
        <v>222</v>
      </c>
      <c r="C38" s="118" t="s">
        <v>28</v>
      </c>
      <c r="D38" s="130">
        <v>1</v>
      </c>
      <c r="E38" s="326">
        <f>(50000*2+120000+100000)*24</f>
        <v>7680000</v>
      </c>
      <c r="F38" s="540">
        <f t="shared" si="1"/>
        <v>7680000</v>
      </c>
    </row>
    <row r="39" spans="1:6" ht="15.6">
      <c r="A39" s="116"/>
      <c r="B39" s="129"/>
      <c r="C39" s="118"/>
      <c r="D39" s="130"/>
      <c r="E39" s="326"/>
      <c r="F39" s="540" t="str">
        <f t="shared" si="1"/>
        <v/>
      </c>
    </row>
    <row r="40" spans="1:6" ht="15.6">
      <c r="A40" s="116" t="s">
        <v>9</v>
      </c>
      <c r="B40" s="551" t="s">
        <v>223</v>
      </c>
      <c r="C40" s="118" t="s">
        <v>28</v>
      </c>
      <c r="D40" s="130">
        <v>1</v>
      </c>
      <c r="E40" s="326">
        <v>5000000</v>
      </c>
      <c r="F40" s="540">
        <f t="shared" si="1"/>
        <v>5000000</v>
      </c>
    </row>
    <row r="41" spans="1:6" ht="15.6">
      <c r="A41" s="116"/>
      <c r="B41" s="551"/>
      <c r="C41" s="118"/>
      <c r="D41" s="130"/>
      <c r="E41" s="326"/>
      <c r="F41" s="540" t="str">
        <f t="shared" si="1"/>
        <v/>
      </c>
    </row>
    <row r="42" spans="1:6" ht="15.6">
      <c r="A42" s="116" t="s">
        <v>21</v>
      </c>
      <c r="B42" s="551" t="s">
        <v>463</v>
      </c>
      <c r="C42" s="118" t="s">
        <v>28</v>
      </c>
      <c r="D42" s="130">
        <v>1</v>
      </c>
      <c r="E42" s="326">
        <v>5000000</v>
      </c>
      <c r="F42" s="540">
        <f t="shared" si="1"/>
        <v>5000000</v>
      </c>
    </row>
    <row r="43" spans="1:6" ht="15.6">
      <c r="A43" s="116"/>
      <c r="B43" s="315"/>
      <c r="C43" s="118"/>
      <c r="D43" s="130"/>
      <c r="E43" s="326"/>
      <c r="F43" s="540" t="str">
        <f t="shared" si="1"/>
        <v/>
      </c>
    </row>
    <row r="44" spans="1:6" ht="15.6">
      <c r="A44" s="116" t="s">
        <v>12</v>
      </c>
      <c r="B44" s="551" t="s">
        <v>464</v>
      </c>
      <c r="C44" s="118"/>
      <c r="D44" s="130"/>
      <c r="E44" s="326"/>
      <c r="F44" s="540" t="str">
        <f t="shared" si="1"/>
        <v/>
      </c>
    </row>
    <row r="45" spans="1:6" ht="15.6">
      <c r="A45" s="116"/>
      <c r="B45" s="551" t="s">
        <v>313</v>
      </c>
      <c r="C45" s="118" t="s">
        <v>60</v>
      </c>
      <c r="D45" s="130">
        <f>F38+F40+F42</f>
        <v>17680000</v>
      </c>
      <c r="E45" s="239"/>
      <c r="F45" s="540" t="str">
        <f t="shared" si="1"/>
        <v/>
      </c>
    </row>
    <row r="46" spans="1:6" ht="15.6">
      <c r="A46" s="312"/>
      <c r="B46" s="249"/>
      <c r="C46" s="118"/>
      <c r="D46" s="130"/>
      <c r="E46" s="326"/>
      <c r="F46" s="540" t="str">
        <f t="shared" si="1"/>
        <v/>
      </c>
    </row>
    <row r="47" spans="1:6" ht="15.6">
      <c r="A47" s="126" t="s">
        <v>442</v>
      </c>
      <c r="B47" s="127" t="s">
        <v>225</v>
      </c>
      <c r="C47" s="118"/>
      <c r="D47" s="238"/>
      <c r="E47" s="324"/>
      <c r="F47" s="540" t="str">
        <f t="shared" si="1"/>
        <v/>
      </c>
    </row>
    <row r="48" spans="1:6" ht="15.6">
      <c r="A48" s="312"/>
      <c r="B48" s="249"/>
      <c r="C48" s="118"/>
      <c r="D48" s="240"/>
      <c r="E48" s="130"/>
      <c r="F48" s="540"/>
    </row>
    <row r="49" spans="1:6" ht="15.6">
      <c r="A49" s="116" t="s">
        <v>11</v>
      </c>
      <c r="B49" s="550" t="s">
        <v>443</v>
      </c>
      <c r="C49" s="118" t="s">
        <v>28</v>
      </c>
      <c r="D49" s="240">
        <v>1</v>
      </c>
      <c r="E49" s="130">
        <v>5000000</v>
      </c>
      <c r="F49" s="540">
        <f>IF(E49="","",E49*D49)</f>
        <v>5000000</v>
      </c>
    </row>
    <row r="50" spans="1:6" ht="30" customHeight="1">
      <c r="A50" s="116"/>
      <c r="B50" s="249"/>
      <c r="C50" s="118"/>
      <c r="D50" s="130"/>
      <c r="E50" s="326"/>
      <c r="F50" s="540"/>
    </row>
    <row r="51" spans="1:6" ht="15.6">
      <c r="A51" s="116" t="s">
        <v>9</v>
      </c>
      <c r="B51" s="550" t="s">
        <v>444</v>
      </c>
      <c r="C51" s="118" t="s">
        <v>28</v>
      </c>
      <c r="D51" s="130">
        <v>1</v>
      </c>
      <c r="E51" s="326">
        <v>5000000</v>
      </c>
      <c r="F51" s="540">
        <f t="shared" ref="F51" si="2">IF(E51="","",E51*D51)</f>
        <v>5000000</v>
      </c>
    </row>
    <row r="52" spans="1:6" ht="15.6">
      <c r="A52" s="312"/>
      <c r="B52" s="249"/>
      <c r="C52" s="118"/>
      <c r="D52" s="130"/>
      <c r="E52" s="326"/>
      <c r="F52" s="327"/>
    </row>
    <row r="53" spans="1:6" ht="15.6">
      <c r="A53" s="116" t="s">
        <v>21</v>
      </c>
      <c r="B53" s="555" t="s">
        <v>445</v>
      </c>
      <c r="C53" s="118" t="s">
        <v>60</v>
      </c>
      <c r="D53" s="130">
        <f>F49+F51</f>
        <v>10000000</v>
      </c>
      <c r="E53" s="239"/>
      <c r="F53" s="327"/>
    </row>
    <row r="54" spans="1:6" ht="15.6">
      <c r="A54" s="116"/>
      <c r="B54" s="555"/>
      <c r="C54" s="118"/>
      <c r="D54" s="130"/>
      <c r="E54" s="239"/>
      <c r="F54" s="327"/>
    </row>
    <row r="55" spans="1:6" ht="15.6">
      <c r="A55" s="116"/>
      <c r="B55" s="555"/>
      <c r="C55" s="118"/>
      <c r="D55" s="130"/>
      <c r="E55" s="239"/>
      <c r="F55" s="327"/>
    </row>
    <row r="56" spans="1:6" ht="15.6">
      <c r="A56" s="116"/>
      <c r="B56" s="555"/>
      <c r="C56" s="118"/>
      <c r="D56" s="130"/>
      <c r="E56" s="239"/>
      <c r="F56" s="327"/>
    </row>
    <row r="57" spans="1:6" ht="15.6">
      <c r="A57" s="116"/>
      <c r="B57" s="555"/>
      <c r="C57" s="118"/>
      <c r="D57" s="130"/>
      <c r="E57" s="239"/>
      <c r="F57" s="327"/>
    </row>
    <row r="58" spans="1:6" ht="15.6">
      <c r="A58" s="116"/>
      <c r="B58" s="555"/>
      <c r="C58" s="118"/>
      <c r="D58" s="130"/>
      <c r="E58" s="239"/>
      <c r="F58" s="327"/>
    </row>
    <row r="59" spans="1:6" ht="15.6">
      <c r="A59" s="116"/>
      <c r="B59" s="555"/>
      <c r="C59" s="118"/>
      <c r="D59" s="130"/>
      <c r="E59" s="239"/>
      <c r="F59" s="327"/>
    </row>
    <row r="60" spans="1:6" ht="15.6">
      <c r="A60" s="116"/>
      <c r="B60" s="555"/>
      <c r="C60" s="118"/>
      <c r="D60" s="130"/>
      <c r="E60" s="239"/>
      <c r="F60" s="327"/>
    </row>
    <row r="61" spans="1:6" ht="15.6">
      <c r="A61" s="116"/>
      <c r="B61" s="555"/>
      <c r="C61" s="118"/>
      <c r="D61" s="130"/>
      <c r="E61" s="239"/>
      <c r="F61" s="327"/>
    </row>
    <row r="62" spans="1:6" ht="15.6">
      <c r="A62" s="116"/>
      <c r="B62" s="555"/>
      <c r="C62" s="118"/>
      <c r="D62" s="130"/>
      <c r="E62" s="239"/>
      <c r="F62" s="327"/>
    </row>
    <row r="63" spans="1:6" ht="15.6">
      <c r="A63" s="116"/>
      <c r="B63" s="555"/>
      <c r="C63" s="118"/>
      <c r="D63" s="130"/>
      <c r="E63" s="239"/>
      <c r="F63" s="327"/>
    </row>
    <row r="64" spans="1:6" ht="15.6">
      <c r="A64" s="116"/>
      <c r="B64" s="555"/>
      <c r="C64" s="118"/>
      <c r="D64" s="130"/>
      <c r="E64" s="239"/>
      <c r="F64" s="327"/>
    </row>
    <row r="65" spans="1:6" ht="15.6">
      <c r="A65" s="116"/>
      <c r="B65" s="555"/>
      <c r="C65" s="118"/>
      <c r="D65" s="130"/>
      <c r="E65" s="239"/>
      <c r="F65" s="327"/>
    </row>
    <row r="66" spans="1:6" ht="15.6">
      <c r="A66" s="116"/>
      <c r="B66" s="555"/>
      <c r="C66" s="118"/>
      <c r="D66" s="130"/>
      <c r="E66" s="239"/>
      <c r="F66" s="327"/>
    </row>
    <row r="67" spans="1:6" ht="15.6">
      <c r="A67" s="116"/>
      <c r="B67" s="555"/>
      <c r="C67" s="118"/>
      <c r="D67" s="130"/>
      <c r="E67" s="239"/>
      <c r="F67" s="327"/>
    </row>
    <row r="68" spans="1:6" ht="15.6">
      <c r="A68" s="116"/>
      <c r="B68" s="555"/>
      <c r="C68" s="118"/>
      <c r="D68" s="130"/>
      <c r="E68" s="239"/>
      <c r="F68" s="327"/>
    </row>
    <row r="69" spans="1:6" ht="15.6">
      <c r="A69" s="116"/>
      <c r="B69" s="555"/>
      <c r="C69" s="118"/>
      <c r="D69" s="130"/>
      <c r="E69" s="239"/>
      <c r="F69" s="327"/>
    </row>
    <row r="70" spans="1:6" ht="16.2" thickBot="1">
      <c r="A70" s="116"/>
      <c r="B70" s="555"/>
      <c r="C70" s="118"/>
      <c r="D70" s="130"/>
      <c r="E70" s="239"/>
      <c r="F70" s="327"/>
    </row>
    <row r="71" spans="1:6" ht="30" customHeight="1" thickBot="1">
      <c r="A71" s="132">
        <v>1300</v>
      </c>
      <c r="B71" s="587" t="s">
        <v>90</v>
      </c>
      <c r="C71" s="588"/>
      <c r="D71" s="588"/>
      <c r="E71" s="589"/>
      <c r="F71" s="552"/>
    </row>
  </sheetData>
  <mergeCells count="2">
    <mergeCell ref="A1:B1"/>
    <mergeCell ref="B71:E71"/>
  </mergeCells>
  <pageMargins left="0.7" right="0.7" top="0.75" bottom="0.75" header="0.3" footer="0.3"/>
  <pageSetup scale="62" fitToHeight="0" orientation="portrait" r:id="rId1"/>
  <headerFoot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>
    <pageSetUpPr fitToPage="1"/>
  </sheetPr>
  <dimension ref="A1:F59"/>
  <sheetViews>
    <sheetView showGridLines="0" topLeftCell="A9" zoomScaleNormal="100" zoomScaleSheetLayoutView="100" workbookViewId="0">
      <selection activeCell="D11" sqref="D11"/>
    </sheetView>
  </sheetViews>
  <sheetFormatPr defaultRowHeight="13.2"/>
  <cols>
    <col min="1" max="1" width="9.6640625" customWidth="1"/>
    <col min="2" max="2" width="60.33203125" customWidth="1"/>
    <col min="3" max="3" width="10.88671875" customWidth="1"/>
    <col min="4" max="4" width="10.109375" bestFit="1" customWidth="1"/>
    <col min="5" max="5" width="10.33203125" bestFit="1" customWidth="1"/>
    <col min="6" max="6" width="18.109375" customWidth="1"/>
    <col min="8" max="8" width="14.88671875" customWidth="1"/>
  </cols>
  <sheetData>
    <row r="1" spans="1:6" ht="53.25" customHeight="1" thickBot="1">
      <c r="A1" s="137" t="s">
        <v>214</v>
      </c>
      <c r="B1" s="137"/>
      <c r="C1" s="209"/>
      <c r="D1" s="2"/>
      <c r="E1" s="1"/>
      <c r="F1" s="7"/>
    </row>
    <row r="2" spans="1:6" ht="30" customHeight="1" thickBot="1">
      <c r="A2" s="498" t="s">
        <v>0</v>
      </c>
      <c r="B2" s="135" t="s">
        <v>3</v>
      </c>
      <c r="C2" s="135" t="s">
        <v>1</v>
      </c>
      <c r="D2" s="135" t="s">
        <v>5</v>
      </c>
      <c r="E2" s="135" t="s">
        <v>77</v>
      </c>
      <c r="F2" s="499" t="s">
        <v>69</v>
      </c>
    </row>
    <row r="3" spans="1:6" ht="30.75" customHeight="1">
      <c r="A3" s="100">
        <v>3300</v>
      </c>
      <c r="B3" s="135" t="s">
        <v>63</v>
      </c>
      <c r="C3" s="55"/>
      <c r="D3" s="81"/>
      <c r="E3" s="138"/>
      <c r="F3" s="139"/>
    </row>
    <row r="4" spans="1:6" ht="15.6">
      <c r="A4" s="86" t="s">
        <v>284</v>
      </c>
      <c r="B4" s="117" t="s">
        <v>62</v>
      </c>
      <c r="C4" s="34"/>
      <c r="D4" s="91"/>
      <c r="E4" s="51"/>
      <c r="F4" s="38"/>
    </row>
    <row r="5" spans="1:6" ht="15.6">
      <c r="A5" s="86" t="s">
        <v>11</v>
      </c>
      <c r="B5" s="64" t="s">
        <v>497</v>
      </c>
      <c r="C5" s="34"/>
      <c r="D5" s="91"/>
      <c r="E5" s="51"/>
      <c r="F5" s="38"/>
    </row>
    <row r="6" spans="1:6" ht="15.6">
      <c r="A6" s="86"/>
      <c r="B6" s="64"/>
      <c r="C6" s="34"/>
      <c r="D6" s="91"/>
      <c r="E6" s="51"/>
      <c r="F6" s="38"/>
    </row>
    <row r="7" spans="1:6" ht="18">
      <c r="A7" s="86" t="s">
        <v>13</v>
      </c>
      <c r="B7" s="64" t="s">
        <v>495</v>
      </c>
      <c r="C7" s="109" t="s">
        <v>20</v>
      </c>
      <c r="D7" s="373">
        <v>560000</v>
      </c>
      <c r="E7" s="245"/>
      <c r="F7" s="310"/>
    </row>
    <row r="8" spans="1:6" ht="15.6">
      <c r="A8" s="86"/>
      <c r="B8" s="64"/>
      <c r="C8" s="109"/>
      <c r="D8" s="373"/>
      <c r="E8" s="245"/>
      <c r="F8" s="310"/>
    </row>
    <row r="9" spans="1:6" ht="18">
      <c r="A9" s="86" t="s">
        <v>9</v>
      </c>
      <c r="B9" s="64" t="s">
        <v>427</v>
      </c>
      <c r="C9" s="109" t="s">
        <v>20</v>
      </c>
      <c r="D9" s="373">
        <v>2250</v>
      </c>
      <c r="E9" s="243"/>
      <c r="F9" s="310"/>
    </row>
    <row r="10" spans="1:6" ht="15.6">
      <c r="A10" s="86"/>
      <c r="B10" s="64"/>
      <c r="C10" s="109"/>
      <c r="D10" s="373"/>
      <c r="E10" s="245"/>
      <c r="F10" s="310"/>
    </row>
    <row r="11" spans="1:6" ht="15.6">
      <c r="A11" s="86" t="s">
        <v>176</v>
      </c>
      <c r="B11" s="92" t="s">
        <v>132</v>
      </c>
      <c r="C11" s="64"/>
      <c r="D11" s="91"/>
      <c r="E11" s="64"/>
      <c r="F11" s="310"/>
    </row>
    <row r="12" spans="1:6" ht="15.6">
      <c r="A12" s="86"/>
      <c r="B12" s="117" t="s">
        <v>133</v>
      </c>
      <c r="C12" s="64"/>
      <c r="D12" s="91"/>
      <c r="E12" s="64"/>
      <c r="F12" s="310"/>
    </row>
    <row r="13" spans="1:6" ht="18">
      <c r="A13" s="86" t="s">
        <v>11</v>
      </c>
      <c r="B13" s="117" t="s">
        <v>134</v>
      </c>
      <c r="C13" s="109" t="s">
        <v>20</v>
      </c>
      <c r="D13" s="91">
        <v>28000</v>
      </c>
      <c r="E13" s="245"/>
      <c r="F13" s="310"/>
    </row>
    <row r="14" spans="1:6" ht="15.6">
      <c r="A14" s="86"/>
      <c r="B14" s="117"/>
      <c r="C14" s="109"/>
      <c r="D14" s="91"/>
      <c r="E14" s="111"/>
      <c r="F14" s="310"/>
    </row>
    <row r="15" spans="1:6" ht="15.6">
      <c r="A15" s="86" t="s">
        <v>177</v>
      </c>
      <c r="B15" s="92" t="s">
        <v>125</v>
      </c>
      <c r="C15" s="64"/>
      <c r="D15" s="91"/>
      <c r="E15" s="64"/>
      <c r="F15" s="310"/>
    </row>
    <row r="16" spans="1:6" ht="18">
      <c r="A16" s="86" t="s">
        <v>11</v>
      </c>
      <c r="B16" s="117" t="s">
        <v>130</v>
      </c>
      <c r="C16" s="109" t="s">
        <v>20</v>
      </c>
      <c r="D16" s="373">
        <v>90000</v>
      </c>
      <c r="E16" s="245"/>
      <c r="F16" s="310"/>
    </row>
    <row r="17" spans="1:6" ht="15.6">
      <c r="A17" s="86"/>
      <c r="B17" s="117"/>
      <c r="C17" s="109"/>
      <c r="D17" s="91"/>
      <c r="E17" s="245"/>
      <c r="F17" s="310"/>
    </row>
    <row r="18" spans="1:6" ht="18">
      <c r="A18" s="86" t="s">
        <v>9</v>
      </c>
      <c r="B18" s="117" t="s">
        <v>131</v>
      </c>
      <c r="C18" s="109" t="s">
        <v>20</v>
      </c>
      <c r="D18" s="91">
        <v>4500</v>
      </c>
      <c r="E18" s="245"/>
      <c r="F18" s="310"/>
    </row>
    <row r="19" spans="1:6" ht="15.6">
      <c r="A19" s="86"/>
      <c r="B19" s="117"/>
      <c r="C19" s="109"/>
      <c r="D19" s="91"/>
      <c r="E19" s="245"/>
      <c r="F19" s="310"/>
    </row>
    <row r="20" spans="1:6" ht="15.6">
      <c r="A20" s="86" t="s">
        <v>232</v>
      </c>
      <c r="B20" s="64" t="s">
        <v>233</v>
      </c>
      <c r="C20" s="109"/>
      <c r="D20" s="91"/>
      <c r="E20" s="245"/>
      <c r="F20" s="310"/>
    </row>
    <row r="21" spans="1:6" ht="18">
      <c r="A21" s="86"/>
      <c r="B21" s="64" t="s">
        <v>234</v>
      </c>
      <c r="C21" s="109" t="s">
        <v>20</v>
      </c>
      <c r="D21" s="242">
        <v>12250</v>
      </c>
      <c r="E21" s="245"/>
      <c r="F21" s="310"/>
    </row>
    <row r="22" spans="1:6" ht="15.6">
      <c r="A22" s="86"/>
      <c r="B22" s="117"/>
      <c r="C22" s="109"/>
      <c r="D22" s="242"/>
      <c r="E22" s="245"/>
      <c r="F22" s="310"/>
    </row>
    <row r="23" spans="1:6" ht="15.6">
      <c r="A23" s="103" t="s">
        <v>292</v>
      </c>
      <c r="B23" s="33" t="s">
        <v>49</v>
      </c>
      <c r="C23" s="109"/>
      <c r="D23" s="242"/>
      <c r="E23" s="245"/>
      <c r="F23" s="310"/>
    </row>
    <row r="24" spans="1:6" ht="18">
      <c r="A24" s="103" t="s">
        <v>11</v>
      </c>
      <c r="B24" s="64" t="s">
        <v>422</v>
      </c>
      <c r="C24" s="109" t="s">
        <v>20</v>
      </c>
      <c r="D24" s="242">
        <v>54000</v>
      </c>
      <c r="E24" s="245"/>
      <c r="F24" s="310"/>
    </row>
    <row r="25" spans="1:6" ht="18">
      <c r="A25" s="103" t="s">
        <v>9</v>
      </c>
      <c r="B25" s="64" t="s">
        <v>496</v>
      </c>
      <c r="C25" s="109" t="s">
        <v>20</v>
      </c>
      <c r="D25" s="570">
        <v>13500</v>
      </c>
      <c r="E25" s="245"/>
      <c r="F25" s="310"/>
    </row>
    <row r="26" spans="1:6" ht="15.6">
      <c r="A26" s="103"/>
      <c r="B26" s="64"/>
      <c r="C26" s="109"/>
      <c r="D26" s="242"/>
      <c r="E26" s="245"/>
      <c r="F26" s="310"/>
    </row>
    <row r="27" spans="1:6" ht="15.6">
      <c r="A27" s="103">
        <v>33.119999999999997</v>
      </c>
      <c r="B27" s="33" t="s">
        <v>50</v>
      </c>
      <c r="C27" s="40"/>
      <c r="D27" s="242"/>
      <c r="E27" s="245"/>
      <c r="F27" s="310"/>
    </row>
    <row r="28" spans="1:6" ht="18">
      <c r="A28" s="86" t="s">
        <v>11</v>
      </c>
      <c r="B28" s="33" t="s">
        <v>235</v>
      </c>
      <c r="C28" s="109" t="s">
        <v>20</v>
      </c>
      <c r="D28" s="242">
        <v>17500</v>
      </c>
      <c r="E28" s="245"/>
      <c r="F28" s="310"/>
    </row>
    <row r="29" spans="1:6" ht="15.6">
      <c r="A29" s="86"/>
      <c r="B29" s="33"/>
      <c r="C29" s="40"/>
      <c r="D29" s="242"/>
      <c r="F29" s="310"/>
    </row>
    <row r="30" spans="1:6" ht="15.6">
      <c r="A30" s="86"/>
      <c r="B30" s="33"/>
      <c r="C30" s="40"/>
      <c r="D30" s="242"/>
      <c r="F30" s="310"/>
    </row>
    <row r="31" spans="1:6" ht="15.6">
      <c r="A31" s="86"/>
      <c r="B31" s="33"/>
      <c r="C31" s="40"/>
      <c r="D31" s="242"/>
      <c r="F31" s="310"/>
    </row>
    <row r="32" spans="1:6" ht="15.6">
      <c r="A32" s="86"/>
      <c r="B32" s="33"/>
      <c r="C32" s="40"/>
      <c r="D32" s="242"/>
      <c r="F32" s="310"/>
    </row>
    <row r="33" spans="1:6" ht="15.6">
      <c r="A33" s="86"/>
      <c r="B33" s="33"/>
      <c r="C33" s="40"/>
      <c r="D33" s="242"/>
      <c r="F33" s="310"/>
    </row>
    <row r="34" spans="1:6" ht="15.6">
      <c r="A34" s="86"/>
      <c r="B34" s="33"/>
      <c r="C34" s="40"/>
      <c r="D34" s="242"/>
      <c r="F34" s="310"/>
    </row>
    <row r="35" spans="1:6" ht="15.6">
      <c r="A35" s="86"/>
      <c r="B35" s="33"/>
      <c r="C35" s="40"/>
      <c r="D35" s="242"/>
      <c r="F35" s="310"/>
    </row>
    <row r="36" spans="1:6" ht="15.6">
      <c r="A36" s="86"/>
      <c r="B36" s="33"/>
      <c r="C36" s="40"/>
      <c r="D36" s="242"/>
      <c r="F36" s="310"/>
    </row>
    <row r="37" spans="1:6" ht="15.6">
      <c r="A37" s="86"/>
      <c r="B37" s="33"/>
      <c r="C37" s="40"/>
      <c r="D37" s="242"/>
      <c r="F37" s="310"/>
    </row>
    <row r="38" spans="1:6" ht="15.6">
      <c r="A38" s="86"/>
      <c r="B38" s="33"/>
      <c r="C38" s="40"/>
      <c r="D38" s="242"/>
      <c r="F38" s="310"/>
    </row>
    <row r="39" spans="1:6" ht="15.6">
      <c r="A39" s="86"/>
      <c r="B39" s="33"/>
      <c r="C39" s="40"/>
      <c r="D39" s="242"/>
      <c r="F39" s="310"/>
    </row>
    <row r="40" spans="1:6" ht="15.6">
      <c r="A40" s="86"/>
      <c r="B40" s="33"/>
      <c r="C40" s="40"/>
      <c r="D40" s="242"/>
      <c r="F40" s="310"/>
    </row>
    <row r="41" spans="1:6" ht="15.6">
      <c r="A41" s="86"/>
      <c r="B41" s="33"/>
      <c r="C41" s="40"/>
      <c r="D41" s="242"/>
      <c r="F41" s="310"/>
    </row>
    <row r="42" spans="1:6" ht="15.6">
      <c r="A42" s="86"/>
      <c r="B42" s="33"/>
      <c r="C42" s="40"/>
      <c r="D42" s="242"/>
      <c r="F42" s="310"/>
    </row>
    <row r="43" spans="1:6" ht="15.6">
      <c r="A43" s="86"/>
      <c r="B43" s="33"/>
      <c r="C43" s="40"/>
      <c r="D43" s="242"/>
      <c r="F43" s="310"/>
    </row>
    <row r="44" spans="1:6" ht="15.6">
      <c r="A44" s="103"/>
      <c r="B44" s="33"/>
      <c r="C44" s="40"/>
      <c r="D44" s="242"/>
      <c r="F44" s="310" t="str">
        <f t="shared" ref="F44:F48" si="0">IF(E44="","",E44*D44)</f>
        <v/>
      </c>
    </row>
    <row r="45" spans="1:6" ht="15.6">
      <c r="A45" s="103"/>
      <c r="B45" s="33"/>
      <c r="C45" s="64"/>
      <c r="D45" s="246"/>
      <c r="E45" s="64"/>
      <c r="F45" s="310" t="str">
        <f t="shared" si="0"/>
        <v/>
      </c>
    </row>
    <row r="46" spans="1:6" ht="15.6">
      <c r="A46" s="103"/>
      <c r="B46" s="33"/>
      <c r="C46" s="40"/>
      <c r="D46" s="242"/>
      <c r="E46" s="244"/>
      <c r="F46" s="310" t="str">
        <f t="shared" si="0"/>
        <v/>
      </c>
    </row>
    <row r="47" spans="1:6" ht="15.6">
      <c r="A47" s="103"/>
      <c r="B47" s="33"/>
      <c r="C47" s="40"/>
      <c r="D47" s="242"/>
      <c r="E47" s="244"/>
      <c r="F47" s="310" t="str">
        <f t="shared" si="0"/>
        <v/>
      </c>
    </row>
    <row r="48" spans="1:6" ht="15.6">
      <c r="A48" s="103"/>
      <c r="B48" s="33"/>
      <c r="C48" s="40"/>
      <c r="D48" s="242"/>
      <c r="E48" s="244"/>
      <c r="F48" s="310" t="str">
        <f t="shared" si="0"/>
        <v/>
      </c>
    </row>
    <row r="49" spans="1:6" ht="15.6">
      <c r="A49" s="103"/>
      <c r="B49" s="33"/>
      <c r="C49" s="40"/>
      <c r="D49" s="242"/>
      <c r="E49" s="244"/>
      <c r="F49" s="37"/>
    </row>
    <row r="50" spans="1:6" ht="15.6">
      <c r="A50" s="103"/>
      <c r="B50" s="33"/>
      <c r="C50" s="40"/>
      <c r="D50" s="242"/>
      <c r="E50" s="244"/>
      <c r="F50" s="37"/>
    </row>
    <row r="51" spans="1:6" ht="15.6">
      <c r="A51" s="103"/>
      <c r="B51" s="33"/>
      <c r="C51" s="40"/>
      <c r="D51" s="242"/>
      <c r="E51" s="244"/>
      <c r="F51" s="37"/>
    </row>
    <row r="52" spans="1:6" ht="15.6">
      <c r="A52" s="103"/>
      <c r="B52" s="33"/>
      <c r="C52" s="40"/>
      <c r="D52" s="242"/>
      <c r="E52" s="244"/>
      <c r="F52" s="37"/>
    </row>
    <row r="53" spans="1:6" ht="15.6">
      <c r="A53" s="103"/>
      <c r="B53" s="33"/>
      <c r="C53" s="40"/>
      <c r="D53" s="242"/>
      <c r="E53" s="244"/>
      <c r="F53" s="37"/>
    </row>
    <row r="54" spans="1:6" ht="15.6">
      <c r="A54" s="103"/>
      <c r="B54" s="33"/>
      <c r="C54" s="109"/>
      <c r="D54" s="85"/>
      <c r="E54" s="110"/>
      <c r="F54" s="38"/>
    </row>
    <row r="55" spans="1:6" ht="15.6">
      <c r="A55" s="103"/>
      <c r="B55" s="33"/>
      <c r="C55" s="109"/>
      <c r="D55" s="85"/>
      <c r="E55" s="110"/>
      <c r="F55" s="38"/>
    </row>
    <row r="56" spans="1:6" ht="15.6">
      <c r="A56" s="101"/>
      <c r="B56" s="66"/>
      <c r="C56" s="60"/>
      <c r="D56" s="85"/>
      <c r="E56" s="75"/>
      <c r="F56" s="76"/>
    </row>
    <row r="57" spans="1:6" ht="15.6">
      <c r="A57" s="101"/>
      <c r="B57" s="66"/>
      <c r="C57" s="60"/>
      <c r="D57" s="85"/>
      <c r="E57" s="75"/>
      <c r="F57" s="76"/>
    </row>
    <row r="58" spans="1:6" ht="16.2" thickBot="1">
      <c r="A58" s="101"/>
      <c r="B58" s="66"/>
      <c r="C58" s="60"/>
      <c r="D58" s="85"/>
      <c r="E58" s="75"/>
      <c r="F58" s="76"/>
    </row>
    <row r="59" spans="1:6" ht="30" customHeight="1" thickBot="1">
      <c r="A59" s="102">
        <v>3300</v>
      </c>
      <c r="B59" s="601" t="s">
        <v>90</v>
      </c>
      <c r="C59" s="602"/>
      <c r="D59" s="602"/>
      <c r="E59" s="602"/>
      <c r="F59" s="105"/>
    </row>
  </sheetData>
  <mergeCells count="1">
    <mergeCell ref="B59:E59"/>
  </mergeCells>
  <pageMargins left="0.7" right="0.7" top="0.75" bottom="0.75" header="0.3" footer="0.3"/>
  <pageSetup scale="77" fitToHeight="0" orientation="portrait" r:id="rId1"/>
  <headerFooter>
    <oddFooter>&amp;L&amp;F&amp;R&amp;A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pageSetUpPr fitToPage="1"/>
  </sheetPr>
  <dimension ref="A1:K54"/>
  <sheetViews>
    <sheetView showGridLines="0" zoomScaleNormal="100" zoomScaleSheetLayoutView="66" workbookViewId="0">
      <selection activeCell="D11" sqref="D11"/>
    </sheetView>
  </sheetViews>
  <sheetFormatPr defaultRowHeight="13.2"/>
  <cols>
    <col min="1" max="1" width="9.6640625" style="220" customWidth="1"/>
    <col min="2" max="2" width="60" customWidth="1"/>
    <col min="3" max="3" width="7.33203125" customWidth="1"/>
    <col min="4" max="4" width="9.109375" bestFit="1" customWidth="1"/>
    <col min="5" max="5" width="10.33203125" bestFit="1" customWidth="1"/>
    <col min="6" max="6" width="16.5546875" customWidth="1"/>
    <col min="8" max="8" width="10" bestFit="1" customWidth="1"/>
    <col min="9" max="9" width="14.109375" bestFit="1" customWidth="1"/>
    <col min="10" max="10" width="9.44140625" bestFit="1" customWidth="1"/>
  </cols>
  <sheetData>
    <row r="1" spans="1:11" ht="39" customHeight="1" thickBot="1">
      <c r="A1" s="610" t="s">
        <v>304</v>
      </c>
      <c r="B1" s="610"/>
      <c r="C1" s="610"/>
      <c r="D1" s="610"/>
      <c r="E1" s="610"/>
      <c r="F1" s="610"/>
    </row>
    <row r="2" spans="1:11" ht="30" customHeight="1">
      <c r="A2" s="500" t="s">
        <v>0</v>
      </c>
      <c r="B2" s="379" t="s">
        <v>3</v>
      </c>
      <c r="C2" s="379" t="s">
        <v>1</v>
      </c>
      <c r="D2" s="379" t="s">
        <v>5</v>
      </c>
      <c r="E2" s="379" t="s">
        <v>77</v>
      </c>
      <c r="F2" s="501" t="s">
        <v>69</v>
      </c>
    </row>
    <row r="3" spans="1:11" ht="42" customHeight="1">
      <c r="A3" s="502">
        <v>3400</v>
      </c>
      <c r="B3" s="149" t="s">
        <v>305</v>
      </c>
      <c r="C3" s="109"/>
      <c r="D3" s="85"/>
      <c r="E3" s="380"/>
      <c r="F3" s="381"/>
    </row>
    <row r="4" spans="1:11" ht="15.6" customHeight="1">
      <c r="A4" s="502"/>
      <c r="B4" s="149"/>
      <c r="C4" s="109"/>
      <c r="D4" s="85"/>
      <c r="E4" s="380"/>
      <c r="F4" s="381"/>
    </row>
    <row r="5" spans="1:11" ht="15.6">
      <c r="A5" s="107" t="s">
        <v>306</v>
      </c>
      <c r="B5" s="108" t="s">
        <v>307</v>
      </c>
      <c r="C5" s="109"/>
      <c r="D5" s="85"/>
      <c r="E5" s="380"/>
      <c r="F5" s="382"/>
      <c r="H5" t="s">
        <v>425</v>
      </c>
    </row>
    <row r="6" spans="1:11" ht="15.6">
      <c r="A6" s="107"/>
      <c r="B6" s="108" t="s">
        <v>308</v>
      </c>
      <c r="C6" s="109"/>
      <c r="D6" s="85"/>
      <c r="E6" s="380"/>
      <c r="F6" s="382"/>
      <c r="H6" t="s">
        <v>426</v>
      </c>
    </row>
    <row r="7" spans="1:11" ht="15.6">
      <c r="A7" s="107"/>
      <c r="B7" s="108" t="s">
        <v>309</v>
      </c>
      <c r="C7" s="109"/>
      <c r="D7" s="85"/>
      <c r="E7" s="380"/>
      <c r="F7" s="382"/>
    </row>
    <row r="8" spans="1:11" ht="15.6">
      <c r="A8" s="107" t="s">
        <v>11</v>
      </c>
      <c r="B8" s="108" t="s">
        <v>310</v>
      </c>
      <c r="C8" s="109"/>
      <c r="D8" s="85"/>
      <c r="E8" s="380"/>
      <c r="F8" s="382"/>
    </row>
    <row r="9" spans="1:11" ht="15.6">
      <c r="A9" s="107"/>
      <c r="B9" s="108"/>
      <c r="C9" s="109"/>
      <c r="D9" s="85"/>
      <c r="E9" s="88"/>
      <c r="F9" s="383"/>
    </row>
    <row r="10" spans="1:11" ht="18">
      <c r="A10" s="107" t="s">
        <v>26</v>
      </c>
      <c r="B10" s="108" t="s">
        <v>423</v>
      </c>
      <c r="C10" s="109" t="s">
        <v>20</v>
      </c>
      <c r="D10" s="85">
        <v>72000</v>
      </c>
      <c r="E10" s="88"/>
      <c r="F10" s="310"/>
    </row>
    <row r="11" spans="1:11" ht="15.6">
      <c r="A11" s="107"/>
      <c r="B11" s="108"/>
      <c r="C11" s="109"/>
      <c r="D11" s="85"/>
      <c r="E11" s="88"/>
      <c r="F11" s="310"/>
      <c r="H11">
        <v>18</v>
      </c>
      <c r="I11" s="222">
        <f>I15/H11</f>
        <v>3239.9999999999995</v>
      </c>
    </row>
    <row r="12" spans="1:11" ht="15.6">
      <c r="A12" s="107" t="s">
        <v>21</v>
      </c>
      <c r="B12" s="108" t="s">
        <v>322</v>
      </c>
      <c r="C12" s="40"/>
      <c r="D12" s="503"/>
      <c r="E12" s="88"/>
      <c r="F12" s="310"/>
      <c r="H12">
        <v>90</v>
      </c>
    </row>
    <row r="13" spans="1:11" ht="15.6">
      <c r="A13" s="107"/>
      <c r="B13" s="108"/>
      <c r="C13" s="40"/>
      <c r="D13" s="503"/>
      <c r="E13" s="88"/>
      <c r="F13" s="310"/>
    </row>
    <row r="14" spans="1:11" ht="36" customHeight="1">
      <c r="A14" s="107" t="s">
        <v>26</v>
      </c>
      <c r="B14" s="108" t="s">
        <v>498</v>
      </c>
      <c r="C14" s="109" t="s">
        <v>20</v>
      </c>
      <c r="D14" s="85">
        <v>69000</v>
      </c>
      <c r="E14" s="245"/>
      <c r="F14" s="310"/>
      <c r="G14">
        <f>6.8+4.1+0.5+0.75</f>
        <v>12.149999999999999</v>
      </c>
      <c r="H14" s="219"/>
      <c r="I14" s="215"/>
    </row>
    <row r="15" spans="1:11" ht="15.6">
      <c r="A15" s="107"/>
      <c r="B15" s="108"/>
      <c r="C15" s="40"/>
      <c r="D15" s="503"/>
      <c r="E15" s="88"/>
      <c r="F15" s="310"/>
      <c r="G15">
        <f>G14*2</f>
        <v>24.299999999999997</v>
      </c>
      <c r="H15">
        <f>G15*12000</f>
        <v>291599.99999999994</v>
      </c>
      <c r="I15" s="217">
        <f>H15*0.2</f>
        <v>58319.999999999993</v>
      </c>
    </row>
    <row r="16" spans="1:11" ht="31.2">
      <c r="A16" s="531"/>
      <c r="B16" s="149" t="s">
        <v>412</v>
      </c>
      <c r="C16" s="109"/>
      <c r="D16" s="85"/>
      <c r="E16" s="88"/>
      <c r="F16" s="532"/>
      <c r="H16" s="219"/>
      <c r="I16" s="536">
        <f>I15/H12</f>
        <v>647.99999999999989</v>
      </c>
      <c r="J16" s="222">
        <f>I16/0.2</f>
        <v>3239.9999999999991</v>
      </c>
      <c r="K16" s="222">
        <f>J16/24.3</f>
        <v>133.33333333333329</v>
      </c>
    </row>
    <row r="17" spans="1:9" ht="15.6">
      <c r="A17" s="107"/>
      <c r="B17" s="108"/>
      <c r="C17" s="109"/>
      <c r="D17" s="85"/>
      <c r="E17" s="385"/>
      <c r="F17" s="310"/>
      <c r="H17" s="219"/>
      <c r="I17" s="215"/>
    </row>
    <row r="18" spans="1:9" ht="15.6">
      <c r="A18" s="107">
        <v>34.03</v>
      </c>
      <c r="B18" s="108" t="s">
        <v>410</v>
      </c>
      <c r="C18" s="109"/>
      <c r="D18" s="85"/>
      <c r="E18" s="385"/>
      <c r="F18" s="310"/>
      <c r="H18" s="219"/>
      <c r="I18" s="215">
        <v>20</v>
      </c>
    </row>
    <row r="19" spans="1:9" ht="15.6">
      <c r="A19" s="107"/>
      <c r="B19" s="108"/>
      <c r="C19" s="109"/>
      <c r="D19" s="85"/>
      <c r="E19" s="111"/>
      <c r="F19" s="310"/>
    </row>
    <row r="20" spans="1:9" ht="31.2">
      <c r="A20" s="107" t="s">
        <v>11</v>
      </c>
      <c r="B20" s="108" t="s">
        <v>424</v>
      </c>
      <c r="C20" s="109"/>
      <c r="D20" s="85"/>
      <c r="E20" s="111"/>
      <c r="F20" s="310"/>
      <c r="I20" s="222">
        <f>I16/I18</f>
        <v>32.399999999999991</v>
      </c>
    </row>
    <row r="21" spans="1:9" ht="15.6">
      <c r="A21" s="107"/>
      <c r="B21" s="108"/>
      <c r="C21" s="109"/>
      <c r="D21" s="85"/>
      <c r="E21" s="385"/>
      <c r="F21" s="310"/>
    </row>
    <row r="22" spans="1:9" ht="18">
      <c r="A22" s="107" t="s">
        <v>13</v>
      </c>
      <c r="B22" s="108" t="s">
        <v>411</v>
      </c>
      <c r="C22" s="109" t="s">
        <v>20</v>
      </c>
      <c r="D22" s="85">
        <f>12000*6.5*0.3</f>
        <v>23400</v>
      </c>
      <c r="E22" s="88"/>
      <c r="F22" s="310"/>
      <c r="I22">
        <f>12000/400</f>
        <v>30</v>
      </c>
    </row>
    <row r="23" spans="1:9" ht="15.6">
      <c r="A23" s="107"/>
      <c r="B23" s="108"/>
      <c r="C23" s="109"/>
      <c r="D23" s="85"/>
      <c r="E23" s="218"/>
      <c r="F23" s="384"/>
    </row>
    <row r="24" spans="1:9" ht="15.6">
      <c r="A24" s="107"/>
      <c r="B24" s="108"/>
      <c r="C24" s="109"/>
      <c r="D24" s="85"/>
      <c r="E24" s="380"/>
      <c r="F24" s="384"/>
    </row>
    <row r="25" spans="1:9" ht="15.6">
      <c r="A25" s="107"/>
      <c r="B25" s="108"/>
      <c r="C25" s="109"/>
      <c r="D25" s="85"/>
      <c r="E25" s="380"/>
      <c r="F25" s="384"/>
    </row>
    <row r="26" spans="1:9" ht="15.6">
      <c r="A26" s="107"/>
      <c r="B26" s="108"/>
      <c r="C26" s="109"/>
      <c r="D26" s="85"/>
      <c r="E26" s="380"/>
      <c r="F26" s="384"/>
    </row>
    <row r="27" spans="1:9" ht="15.6">
      <c r="A27" s="107"/>
      <c r="B27" s="108"/>
      <c r="C27" s="109"/>
      <c r="D27" s="85"/>
      <c r="E27" s="218"/>
      <c r="F27" s="384"/>
    </row>
    <row r="28" spans="1:9" ht="15.6">
      <c r="A28" s="107"/>
      <c r="B28" s="149"/>
      <c r="C28" s="109"/>
      <c r="D28" s="85"/>
      <c r="E28" s="218"/>
      <c r="F28" s="384"/>
    </row>
    <row r="29" spans="1:9" ht="15.6">
      <c r="A29" s="107"/>
      <c r="B29" s="108"/>
      <c r="C29" s="109"/>
      <c r="D29" s="85"/>
      <c r="E29" s="380"/>
      <c r="F29" s="384"/>
    </row>
    <row r="30" spans="1:9" ht="15.6">
      <c r="A30" s="107"/>
      <c r="B30" s="108"/>
      <c r="C30" s="109"/>
      <c r="D30" s="85"/>
      <c r="E30" s="380"/>
      <c r="F30" s="384"/>
    </row>
    <row r="31" spans="1:9" ht="15.6">
      <c r="A31" s="107"/>
      <c r="B31" s="108"/>
      <c r="C31" s="109"/>
      <c r="D31" s="85"/>
      <c r="E31" s="380"/>
      <c r="F31" s="384"/>
    </row>
    <row r="32" spans="1:9" ht="15.6">
      <c r="A32" s="107"/>
      <c r="B32" s="108"/>
      <c r="C32" s="109"/>
      <c r="D32" s="85"/>
      <c r="E32" s="380"/>
      <c r="F32" s="384"/>
    </row>
    <row r="33" spans="1:6" ht="15.6">
      <c r="A33" s="107"/>
      <c r="B33" s="108"/>
      <c r="C33" s="109"/>
      <c r="D33" s="85"/>
      <c r="E33" s="380"/>
      <c r="F33" s="384"/>
    </row>
    <row r="34" spans="1:6" ht="15.6">
      <c r="A34" s="107"/>
      <c r="B34" s="108"/>
      <c r="C34" s="109"/>
      <c r="D34" s="85"/>
      <c r="E34" s="380"/>
      <c r="F34" s="384"/>
    </row>
    <row r="35" spans="1:6" ht="15.6">
      <c r="A35" s="107"/>
      <c r="B35" s="108"/>
      <c r="C35" s="109"/>
      <c r="D35" s="85"/>
      <c r="E35" s="380"/>
      <c r="F35" s="384"/>
    </row>
    <row r="36" spans="1:6" ht="15.6">
      <c r="A36" s="107"/>
      <c r="B36" s="108"/>
      <c r="C36" s="109"/>
      <c r="D36" s="85"/>
      <c r="E36" s="380"/>
      <c r="F36" s="384"/>
    </row>
    <row r="37" spans="1:6" ht="15.6">
      <c r="A37" s="107"/>
      <c r="B37" s="108"/>
      <c r="C37" s="109"/>
      <c r="D37" s="85"/>
      <c r="E37" s="380"/>
      <c r="F37" s="384"/>
    </row>
    <row r="38" spans="1:6" ht="15.6">
      <c r="A38" s="107"/>
      <c r="B38" s="108"/>
      <c r="C38" s="109"/>
      <c r="D38" s="85"/>
      <c r="E38" s="380"/>
      <c r="F38" s="384"/>
    </row>
    <row r="39" spans="1:6" ht="15.6">
      <c r="A39" s="107"/>
      <c r="B39" s="108"/>
      <c r="C39" s="109"/>
      <c r="D39" s="85"/>
      <c r="E39" s="380"/>
      <c r="F39" s="384"/>
    </row>
    <row r="40" spans="1:6" ht="15.6">
      <c r="A40" s="107"/>
      <c r="B40" s="108"/>
      <c r="C40" s="109"/>
      <c r="D40" s="85"/>
      <c r="E40" s="380"/>
      <c r="F40" s="384"/>
    </row>
    <row r="41" spans="1:6" ht="15.6">
      <c r="A41" s="107"/>
      <c r="B41" s="108"/>
      <c r="C41" s="109"/>
      <c r="D41" s="85"/>
      <c r="E41" s="380"/>
      <c r="F41" s="384"/>
    </row>
    <row r="42" spans="1:6" ht="15.6">
      <c r="A42" s="107"/>
      <c r="B42" s="108"/>
      <c r="C42" s="109"/>
      <c r="D42" s="85"/>
      <c r="E42" s="380"/>
      <c r="F42" s="384"/>
    </row>
    <row r="43" spans="1:6" ht="15.6">
      <c r="A43" s="107"/>
      <c r="B43" s="108"/>
      <c r="C43" s="109"/>
      <c r="D43" s="85"/>
      <c r="E43" s="380"/>
      <c r="F43" s="384"/>
    </row>
    <row r="44" spans="1:6" ht="15.6">
      <c r="A44" s="107"/>
      <c r="B44" s="33"/>
      <c r="C44" s="33"/>
      <c r="D44" s="85"/>
      <c r="E44" s="385"/>
      <c r="F44" s="384"/>
    </row>
    <row r="45" spans="1:6" ht="15.6">
      <c r="A45" s="107"/>
      <c r="B45" s="33"/>
      <c r="C45" s="33"/>
      <c r="D45" s="85"/>
      <c r="E45" s="385"/>
      <c r="F45" s="384"/>
    </row>
    <row r="46" spans="1:6" ht="15.6">
      <c r="A46" s="107"/>
      <c r="B46" s="108"/>
      <c r="C46" s="109"/>
      <c r="D46" s="85"/>
      <c r="E46" s="385"/>
      <c r="F46" s="384"/>
    </row>
    <row r="47" spans="1:6" ht="15.6">
      <c r="A47" s="107"/>
      <c r="B47" s="108"/>
      <c r="C47" s="109"/>
      <c r="D47" s="85"/>
      <c r="E47" s="385"/>
      <c r="F47" s="384"/>
    </row>
    <row r="48" spans="1:6" ht="15.6">
      <c r="A48" s="107"/>
      <c r="B48" s="108"/>
      <c r="C48" s="109"/>
      <c r="D48" s="85"/>
      <c r="E48" s="111"/>
      <c r="F48" s="384"/>
    </row>
    <row r="49" spans="1:6" ht="15.6">
      <c r="A49" s="107"/>
      <c r="B49" s="108"/>
      <c r="C49" s="109"/>
      <c r="D49" s="85"/>
      <c r="E49" s="111"/>
      <c r="F49" s="384"/>
    </row>
    <row r="50" spans="1:6" ht="15.6">
      <c r="A50" s="107"/>
      <c r="B50" s="108"/>
      <c r="C50" s="109"/>
      <c r="D50" s="85"/>
      <c r="E50" s="111"/>
      <c r="F50" s="384"/>
    </row>
    <row r="51" spans="1:6" ht="15.6">
      <c r="A51" s="107"/>
      <c r="B51" s="108"/>
      <c r="C51" s="109"/>
      <c r="D51" s="85"/>
      <c r="E51" s="111"/>
      <c r="F51" s="384"/>
    </row>
    <row r="52" spans="1:6" ht="15.6">
      <c r="A52" s="107"/>
      <c r="B52" s="108"/>
      <c r="C52" s="109"/>
      <c r="D52" s="85"/>
      <c r="E52" s="111"/>
      <c r="F52" s="384"/>
    </row>
    <row r="53" spans="1:6" ht="16.2" thickBot="1">
      <c r="A53" s="386"/>
      <c r="B53" s="112"/>
      <c r="C53" s="113"/>
      <c r="D53" s="114"/>
      <c r="E53" s="304"/>
      <c r="F53" s="387"/>
    </row>
    <row r="54" spans="1:6" ht="30" customHeight="1" thickBot="1">
      <c r="A54" s="342">
        <v>3400</v>
      </c>
      <c r="B54" s="601" t="s">
        <v>90</v>
      </c>
      <c r="C54" s="602"/>
      <c r="D54" s="602"/>
      <c r="E54" s="602"/>
      <c r="F54" s="388">
        <f>SUM(F3:F53)</f>
        <v>0</v>
      </c>
    </row>
  </sheetData>
  <mergeCells count="2">
    <mergeCell ref="A1:F1"/>
    <mergeCell ref="B54:E54"/>
  </mergeCells>
  <pageMargins left="0.7" right="0.7" top="0.75" bottom="0.75" header="0.3" footer="0.3"/>
  <pageSetup scale="81" fitToHeight="0" orientation="portrait" r:id="rId1"/>
  <headerFooter>
    <oddFooter>&amp;L&amp;F&amp;R&amp;A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5">
    <pageSetUpPr fitToPage="1"/>
  </sheetPr>
  <dimension ref="A1:K59"/>
  <sheetViews>
    <sheetView showGridLines="0" zoomScaleNormal="100" zoomScaleSheetLayoutView="78" workbookViewId="0">
      <selection activeCell="D11" sqref="D11"/>
    </sheetView>
  </sheetViews>
  <sheetFormatPr defaultRowHeight="13.2"/>
  <cols>
    <col min="1" max="1" width="9.6640625" customWidth="1"/>
    <col min="2" max="2" width="58.33203125" bestFit="1" customWidth="1"/>
    <col min="3" max="3" width="7.88671875" customWidth="1"/>
    <col min="4" max="4" width="9.6640625" customWidth="1"/>
    <col min="5" max="5" width="13.5546875" bestFit="1" customWidth="1"/>
    <col min="6" max="6" width="18.109375" customWidth="1"/>
    <col min="7" max="7" width="4.5546875" customWidth="1"/>
    <col min="8" max="8" width="3.6640625" customWidth="1"/>
    <col min="9" max="9" width="4.6640625" customWidth="1"/>
    <col min="10" max="10" width="5.5546875" customWidth="1"/>
    <col min="11" max="11" width="15.109375" bestFit="1" customWidth="1"/>
  </cols>
  <sheetData>
    <row r="1" spans="1:11" ht="37.5" customHeight="1" thickBot="1">
      <c r="A1" s="137" t="s">
        <v>317</v>
      </c>
    </row>
    <row r="2" spans="1:11" ht="30" customHeight="1" thickBot="1">
      <c r="A2" s="392" t="s">
        <v>0</v>
      </c>
      <c r="B2" s="393" t="s">
        <v>3</v>
      </c>
      <c r="C2" s="394" t="s">
        <v>1</v>
      </c>
      <c r="D2" s="395" t="s">
        <v>5</v>
      </c>
      <c r="E2" s="394" t="s">
        <v>77</v>
      </c>
      <c r="F2" s="396" t="s">
        <v>69</v>
      </c>
    </row>
    <row r="3" spans="1:11" ht="15.6">
      <c r="A3" s="142">
        <v>3500</v>
      </c>
      <c r="B3" s="149" t="s">
        <v>318</v>
      </c>
      <c r="C3" s="150"/>
      <c r="D3" s="85"/>
      <c r="E3" s="151"/>
      <c r="F3" s="152"/>
    </row>
    <row r="4" spans="1:11" ht="15.6">
      <c r="A4" s="107" t="s">
        <v>334</v>
      </c>
      <c r="B4" s="108" t="s">
        <v>319</v>
      </c>
      <c r="C4" s="109"/>
      <c r="D4" s="91"/>
      <c r="E4" s="111"/>
      <c r="F4" s="44"/>
    </row>
    <row r="5" spans="1:11" ht="31.2">
      <c r="A5" s="107" t="s">
        <v>11</v>
      </c>
      <c r="B5" s="108" t="s">
        <v>406</v>
      </c>
      <c r="C5" s="109" t="s">
        <v>20</v>
      </c>
      <c r="D5" s="85">
        <v>66500</v>
      </c>
      <c r="E5" s="571"/>
      <c r="F5" s="327"/>
    </row>
    <row r="6" spans="1:11" ht="31.2">
      <c r="A6" s="107" t="s">
        <v>9</v>
      </c>
      <c r="B6" s="108" t="s">
        <v>499</v>
      </c>
      <c r="C6" s="109" t="s">
        <v>20</v>
      </c>
      <c r="D6" s="85">
        <f>'3400 '!D14</f>
        <v>69000</v>
      </c>
      <c r="E6" s="571"/>
      <c r="F6" s="327"/>
    </row>
    <row r="7" spans="1:11" ht="15.6">
      <c r="A7" s="107"/>
      <c r="B7" s="108"/>
      <c r="C7" s="109"/>
      <c r="D7" s="2"/>
      <c r="E7" s="571"/>
      <c r="F7" s="327"/>
    </row>
    <row r="8" spans="1:11" ht="15.6">
      <c r="A8" s="107" t="s">
        <v>335</v>
      </c>
      <c r="B8" s="108" t="s">
        <v>320</v>
      </c>
      <c r="C8" s="40"/>
      <c r="D8" s="2"/>
      <c r="E8" s="88"/>
      <c r="F8" s="327"/>
    </row>
    <row r="9" spans="1:11" ht="15.6">
      <c r="A9" s="107"/>
      <c r="B9" s="108"/>
      <c r="C9" s="40"/>
      <c r="D9" s="2"/>
      <c r="E9" s="571"/>
      <c r="F9" s="327"/>
      <c r="K9" s="217">
        <f>F9/11.74</f>
        <v>0</v>
      </c>
    </row>
    <row r="10" spans="1:11" ht="15.6">
      <c r="A10" s="107" t="s">
        <v>11</v>
      </c>
      <c r="B10" s="108" t="s">
        <v>500</v>
      </c>
      <c r="C10" s="40" t="s">
        <v>51</v>
      </c>
      <c r="D10" s="2">
        <v>4270</v>
      </c>
      <c r="E10" s="88"/>
      <c r="F10" s="327"/>
    </row>
    <row r="11" spans="1:11" ht="15.6">
      <c r="A11" s="107" t="s">
        <v>321</v>
      </c>
      <c r="B11" s="108" t="s">
        <v>407</v>
      </c>
      <c r="C11" s="40" t="s">
        <v>336</v>
      </c>
      <c r="D11" s="2">
        <v>2870500</v>
      </c>
      <c r="E11" s="571"/>
      <c r="F11" s="327"/>
    </row>
    <row r="12" spans="1:11" ht="15.6">
      <c r="A12" s="107"/>
      <c r="B12" s="108"/>
      <c r="C12" s="40"/>
      <c r="D12" s="2"/>
      <c r="E12" s="88"/>
      <c r="F12" s="327"/>
    </row>
    <row r="13" spans="1:11" ht="15.6">
      <c r="A13" s="107"/>
      <c r="B13" s="108"/>
      <c r="C13" s="40"/>
      <c r="D13" s="2"/>
      <c r="E13" s="88"/>
      <c r="F13" s="327" t="str">
        <f t="shared" ref="F13:F14" si="0">IF(E13="","",E13*D13)</f>
        <v/>
      </c>
    </row>
    <row r="14" spans="1:11" ht="15.6">
      <c r="A14" s="107"/>
      <c r="B14" s="108"/>
      <c r="C14" s="40"/>
      <c r="D14" s="2"/>
      <c r="E14" s="88"/>
      <c r="F14" s="327" t="str">
        <f t="shared" si="0"/>
        <v/>
      </c>
    </row>
    <row r="15" spans="1:11" ht="15.6">
      <c r="A15" s="107"/>
      <c r="B15" s="108"/>
      <c r="C15" s="40"/>
      <c r="D15" s="2"/>
      <c r="E15" s="88"/>
      <c r="F15" s="44"/>
    </row>
    <row r="16" spans="1:11" ht="15.6">
      <c r="A16" s="107"/>
      <c r="B16" s="108"/>
      <c r="C16" s="40"/>
      <c r="D16" s="2"/>
      <c r="E16" s="88"/>
      <c r="F16" s="44"/>
    </row>
    <row r="17" spans="1:6" ht="15.6">
      <c r="A17" s="107"/>
      <c r="B17" s="108"/>
      <c r="C17" s="40"/>
      <c r="D17" s="2"/>
      <c r="E17" s="88"/>
      <c r="F17" s="44"/>
    </row>
    <row r="18" spans="1:6" ht="15.6">
      <c r="A18" s="107"/>
      <c r="B18" s="108"/>
      <c r="C18" s="40"/>
      <c r="D18" s="2"/>
      <c r="E18" s="88"/>
      <c r="F18" s="44"/>
    </row>
    <row r="19" spans="1:6" ht="15.6">
      <c r="A19" s="107"/>
      <c r="B19" s="108"/>
      <c r="C19" s="40"/>
      <c r="D19" s="2"/>
      <c r="E19" s="88"/>
      <c r="F19" s="44"/>
    </row>
    <row r="20" spans="1:6" ht="15.6">
      <c r="A20" s="107"/>
      <c r="B20" s="108"/>
      <c r="C20" s="40"/>
      <c r="D20" s="2"/>
      <c r="E20" s="88"/>
      <c r="F20" s="44"/>
    </row>
    <row r="21" spans="1:6" ht="15.6">
      <c r="A21" s="107"/>
      <c r="B21" s="108"/>
      <c r="C21" s="40"/>
      <c r="D21" s="2"/>
      <c r="E21" s="88"/>
      <c r="F21" s="44"/>
    </row>
    <row r="22" spans="1:6" ht="15.6">
      <c r="A22" s="107"/>
      <c r="B22" s="108"/>
      <c r="C22" s="40"/>
      <c r="D22" s="2"/>
      <c r="E22" s="88"/>
      <c r="F22" s="44"/>
    </row>
    <row r="23" spans="1:6" ht="15.6">
      <c r="A23" s="107"/>
      <c r="B23" s="108"/>
      <c r="C23" s="40"/>
      <c r="D23" s="2"/>
      <c r="E23" s="88"/>
      <c r="F23" s="44"/>
    </row>
    <row r="24" spans="1:6" ht="15.6">
      <c r="A24" s="107"/>
      <c r="B24" s="108"/>
      <c r="C24" s="40"/>
      <c r="D24" s="2"/>
      <c r="E24" s="88"/>
      <c r="F24" s="44"/>
    </row>
    <row r="25" spans="1:6" ht="15.6">
      <c r="A25" s="107"/>
      <c r="B25" s="108"/>
      <c r="C25" s="40"/>
      <c r="D25" s="2"/>
      <c r="E25" s="88"/>
      <c r="F25" s="44"/>
    </row>
    <row r="26" spans="1:6" ht="15.6">
      <c r="A26" s="107"/>
      <c r="B26" s="108"/>
      <c r="C26" s="40"/>
      <c r="D26" s="2"/>
      <c r="E26" s="88"/>
      <c r="F26" s="44"/>
    </row>
    <row r="27" spans="1:6" ht="15.6">
      <c r="A27" s="107"/>
      <c r="B27" s="108"/>
      <c r="C27" s="40"/>
      <c r="D27" s="2"/>
      <c r="E27" s="88"/>
      <c r="F27" s="44"/>
    </row>
    <row r="28" spans="1:6" ht="15.6">
      <c r="A28" s="107"/>
      <c r="B28" s="108"/>
      <c r="C28" s="40"/>
      <c r="D28" s="2"/>
      <c r="E28" s="88"/>
      <c r="F28" s="44"/>
    </row>
    <row r="29" spans="1:6" ht="15.6">
      <c r="A29" s="107"/>
      <c r="B29" s="108"/>
      <c r="C29" s="40"/>
      <c r="D29" s="2"/>
      <c r="E29" s="88"/>
      <c r="F29" s="44"/>
    </row>
    <row r="30" spans="1:6" ht="15.6">
      <c r="A30" s="107"/>
      <c r="B30" s="108"/>
      <c r="C30" s="40"/>
      <c r="D30" s="2"/>
      <c r="E30" s="88"/>
      <c r="F30" s="44"/>
    </row>
    <row r="31" spans="1:6" ht="15.6">
      <c r="A31" s="107"/>
      <c r="B31" s="108"/>
      <c r="C31" s="40"/>
      <c r="D31" s="2"/>
      <c r="E31" s="88"/>
      <c r="F31" s="44"/>
    </row>
    <row r="32" spans="1:6" ht="15.6">
      <c r="A32" s="107"/>
      <c r="B32" s="108"/>
      <c r="C32" s="40"/>
      <c r="D32" s="2"/>
      <c r="E32" s="88"/>
      <c r="F32" s="44"/>
    </row>
    <row r="33" spans="1:6" ht="15.6">
      <c r="A33" s="107"/>
      <c r="B33" s="108"/>
      <c r="C33" s="40"/>
      <c r="D33" s="2"/>
      <c r="E33" s="88"/>
      <c r="F33" s="44"/>
    </row>
    <row r="34" spans="1:6" ht="15.6">
      <c r="A34" s="107"/>
      <c r="B34" s="108"/>
      <c r="C34" s="40"/>
      <c r="D34" s="2"/>
      <c r="E34" s="88"/>
      <c r="F34" s="44"/>
    </row>
    <row r="35" spans="1:6" ht="15.6">
      <c r="A35" s="107"/>
      <c r="B35" s="108"/>
      <c r="C35" s="40"/>
      <c r="D35" s="2"/>
      <c r="E35" s="88"/>
      <c r="F35" s="44"/>
    </row>
    <row r="36" spans="1:6" ht="15.6">
      <c r="A36" s="107"/>
      <c r="B36" s="108"/>
      <c r="C36" s="40"/>
      <c r="D36" s="2"/>
      <c r="E36" s="88"/>
      <c r="F36" s="44"/>
    </row>
    <row r="37" spans="1:6" ht="15.6">
      <c r="A37" s="107"/>
      <c r="B37" s="108"/>
      <c r="C37" s="40"/>
      <c r="D37" s="2"/>
      <c r="E37" s="88"/>
      <c r="F37" s="44"/>
    </row>
    <row r="38" spans="1:6" ht="15.6">
      <c r="A38" s="107"/>
      <c r="B38" s="108"/>
      <c r="C38" s="40"/>
      <c r="D38" s="2"/>
      <c r="E38" s="88"/>
      <c r="F38" s="44"/>
    </row>
    <row r="39" spans="1:6" ht="15.6">
      <c r="A39" s="107"/>
      <c r="B39" s="108"/>
      <c r="C39" s="40"/>
      <c r="D39" s="2"/>
      <c r="E39" s="88"/>
      <c r="F39" s="44"/>
    </row>
    <row r="40" spans="1:6" ht="15.6">
      <c r="A40" s="107"/>
      <c r="B40" s="108"/>
      <c r="C40" s="40"/>
      <c r="D40" s="2"/>
      <c r="E40" s="88"/>
      <c r="F40" s="44"/>
    </row>
    <row r="41" spans="1:6" ht="15.6">
      <c r="A41" s="107"/>
      <c r="B41" s="108"/>
      <c r="C41" s="40"/>
      <c r="D41" s="2"/>
      <c r="E41" s="88"/>
      <c r="F41" s="44"/>
    </row>
    <row r="42" spans="1:6" ht="15.6">
      <c r="A42" s="107"/>
      <c r="B42" s="108"/>
      <c r="C42" s="40"/>
      <c r="D42" s="2"/>
      <c r="E42" s="88"/>
      <c r="F42" s="44"/>
    </row>
    <row r="43" spans="1:6" ht="15.6">
      <c r="A43" s="107"/>
      <c r="B43" s="108"/>
      <c r="C43" s="40"/>
      <c r="D43" s="2"/>
      <c r="E43" s="88"/>
      <c r="F43" s="44"/>
    </row>
    <row r="44" spans="1:6" ht="15.6">
      <c r="A44" s="107"/>
      <c r="B44" s="108"/>
      <c r="C44" s="40"/>
      <c r="D44" s="2"/>
      <c r="E44" s="88"/>
      <c r="F44" s="44"/>
    </row>
    <row r="45" spans="1:6" ht="15.6">
      <c r="A45" s="107"/>
      <c r="B45" s="108"/>
      <c r="C45" s="40"/>
      <c r="D45" s="2"/>
      <c r="E45" s="88"/>
      <c r="F45" s="44"/>
    </row>
    <row r="46" spans="1:6" ht="15.6">
      <c r="A46" s="107"/>
      <c r="B46" s="108"/>
      <c r="C46" s="40"/>
      <c r="D46" s="2"/>
      <c r="E46" s="88"/>
      <c r="F46" s="44"/>
    </row>
    <row r="47" spans="1:6" ht="15.6">
      <c r="A47" s="107"/>
      <c r="B47" s="108"/>
      <c r="C47" s="40"/>
      <c r="D47" s="2"/>
      <c r="E47" s="88"/>
      <c r="F47" s="44"/>
    </row>
    <row r="48" spans="1:6" ht="15.6">
      <c r="A48" s="107"/>
      <c r="B48" s="108"/>
      <c r="C48" s="40"/>
      <c r="D48" s="2"/>
      <c r="E48" s="88"/>
      <c r="F48" s="44"/>
    </row>
    <row r="49" spans="1:6" ht="15.6">
      <c r="A49" s="107"/>
      <c r="B49" s="108"/>
      <c r="C49" s="40"/>
      <c r="D49" s="2"/>
      <c r="E49" s="88"/>
      <c r="F49" s="44"/>
    </row>
    <row r="50" spans="1:6" ht="15.6">
      <c r="A50" s="107"/>
      <c r="B50" s="108"/>
      <c r="C50" s="40"/>
      <c r="D50" s="2"/>
      <c r="E50" s="88"/>
      <c r="F50" s="44"/>
    </row>
    <row r="51" spans="1:6" ht="15.6">
      <c r="A51" s="107"/>
      <c r="B51" s="108"/>
      <c r="C51" s="40"/>
      <c r="D51" s="2"/>
      <c r="E51" s="88"/>
      <c r="F51" s="44"/>
    </row>
    <row r="52" spans="1:6" ht="15.6">
      <c r="A52" s="107"/>
      <c r="B52" s="108"/>
      <c r="C52" s="40"/>
      <c r="D52" s="2"/>
      <c r="E52" s="88"/>
      <c r="F52" s="44"/>
    </row>
    <row r="53" spans="1:6" ht="15.6">
      <c r="A53" s="107"/>
      <c r="B53" s="108"/>
      <c r="C53" s="40"/>
      <c r="D53" s="2"/>
      <c r="E53" s="88"/>
      <c r="F53" s="44"/>
    </row>
    <row r="54" spans="1:6" ht="15.6">
      <c r="A54" s="107"/>
      <c r="B54" s="108"/>
      <c r="C54" s="40"/>
      <c r="D54" s="2"/>
      <c r="E54" s="88"/>
      <c r="F54" s="44"/>
    </row>
    <row r="55" spans="1:6" ht="15.6">
      <c r="A55" s="107"/>
      <c r="B55" s="108"/>
      <c r="C55" s="40"/>
      <c r="D55" s="2"/>
      <c r="E55" s="88"/>
      <c r="F55" s="44"/>
    </row>
    <row r="56" spans="1:6" ht="15.6">
      <c r="A56" s="107"/>
      <c r="B56" s="108"/>
      <c r="C56" s="40"/>
      <c r="D56" s="2"/>
      <c r="E56" s="88"/>
      <c r="F56" s="44"/>
    </row>
    <row r="57" spans="1:6" ht="15.6">
      <c r="A57" s="89"/>
      <c r="B57" s="39"/>
      <c r="C57" s="40"/>
      <c r="D57" s="87"/>
      <c r="E57" s="153"/>
      <c r="F57" s="50"/>
    </row>
    <row r="58" spans="1:6" ht="16.2" thickBot="1">
      <c r="A58" s="89"/>
      <c r="B58" s="39"/>
      <c r="C58" s="40"/>
      <c r="D58" s="87"/>
      <c r="E58" s="153"/>
      <c r="F58" s="50"/>
    </row>
    <row r="59" spans="1:6" ht="30" customHeight="1" thickBot="1">
      <c r="A59" s="102">
        <v>3500</v>
      </c>
      <c r="B59" s="611" t="s">
        <v>90</v>
      </c>
      <c r="C59" s="611"/>
      <c r="D59" s="611"/>
      <c r="E59" s="611"/>
      <c r="F59" s="77">
        <f>SUM(F5:F58)</f>
        <v>0</v>
      </c>
    </row>
  </sheetData>
  <mergeCells count="1">
    <mergeCell ref="B59:E59"/>
  </mergeCells>
  <pageMargins left="0.7" right="0.7" top="0.75" bottom="0.75" header="0.3" footer="0.3"/>
  <pageSetup scale="78" fitToHeight="0" orientation="portrait" r:id="rId1"/>
  <headerFooter>
    <oddFooter>&amp;L&amp;F&amp;R&amp;A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67689-BB2A-4CFB-8388-180E3FCE95C4}">
  <sheetPr codeName="Sheet13">
    <pageSetUpPr fitToPage="1"/>
  </sheetPr>
  <dimension ref="A1:F59"/>
  <sheetViews>
    <sheetView showGridLines="0" zoomScaleNormal="100" zoomScaleSheetLayoutView="81" workbookViewId="0">
      <selection activeCell="D11" sqref="D11"/>
    </sheetView>
  </sheetViews>
  <sheetFormatPr defaultColWidth="9.109375" defaultRowHeight="13.2"/>
  <cols>
    <col min="1" max="1" width="9.6640625" style="210" customWidth="1"/>
    <col min="2" max="2" width="58.33203125" style="210" bestFit="1" customWidth="1"/>
    <col min="3" max="3" width="7.88671875" style="210" customWidth="1"/>
    <col min="4" max="4" width="9.6640625" style="399" customWidth="1"/>
    <col min="5" max="5" width="12.6640625" style="210" bestFit="1" customWidth="1"/>
    <col min="6" max="6" width="16.44140625" style="210" bestFit="1" customWidth="1"/>
    <col min="7" max="7" width="4.5546875" style="210" customWidth="1"/>
    <col min="8" max="8" width="3.6640625" style="210" customWidth="1"/>
    <col min="9" max="9" width="4.6640625" style="210" customWidth="1"/>
    <col min="10" max="10" width="5.5546875" style="210" customWidth="1"/>
    <col min="11" max="16384" width="9.109375" style="210"/>
  </cols>
  <sheetData>
    <row r="1" spans="1:6" ht="37.5" customHeight="1" thickBot="1">
      <c r="A1" s="398" t="s">
        <v>330</v>
      </c>
    </row>
    <row r="2" spans="1:6" ht="30" customHeight="1" thickBot="1">
      <c r="A2" s="392" t="s">
        <v>0</v>
      </c>
      <c r="B2" s="393" t="s">
        <v>3</v>
      </c>
      <c r="C2" s="394" t="s">
        <v>1</v>
      </c>
      <c r="D2" s="400" t="s">
        <v>5</v>
      </c>
      <c r="E2" s="394" t="s">
        <v>77</v>
      </c>
      <c r="F2" s="396" t="s">
        <v>69</v>
      </c>
    </row>
    <row r="3" spans="1:6" ht="15.6">
      <c r="A3" s="142">
        <v>3600</v>
      </c>
      <c r="B3" s="149" t="s">
        <v>331</v>
      </c>
      <c r="C3" s="150"/>
      <c r="D3" s="85"/>
      <c r="E3" s="151"/>
      <c r="F3" s="152"/>
    </row>
    <row r="4" spans="1:6" ht="15.6">
      <c r="A4" s="107">
        <v>36.01</v>
      </c>
      <c r="B4" s="108" t="s">
        <v>332</v>
      </c>
      <c r="C4" s="109"/>
      <c r="D4" s="85"/>
      <c r="E4" s="111"/>
      <c r="F4" s="44"/>
    </row>
    <row r="5" spans="1:6" ht="46.8">
      <c r="A5" s="107" t="s">
        <v>11</v>
      </c>
      <c r="B5" s="108" t="s">
        <v>369</v>
      </c>
      <c r="C5" s="109" t="s">
        <v>20</v>
      </c>
      <c r="D5" s="91">
        <v>66500</v>
      </c>
      <c r="E5" s="245"/>
      <c r="F5" s="327"/>
    </row>
    <row r="6" spans="1:6" ht="15.6">
      <c r="A6" s="107"/>
      <c r="B6" s="108"/>
      <c r="C6" s="40"/>
      <c r="D6" s="85"/>
      <c r="E6" s="88"/>
      <c r="F6" s="327"/>
    </row>
    <row r="7" spans="1:6" ht="15.6">
      <c r="A7" s="107"/>
      <c r="B7" s="108"/>
      <c r="C7" s="109"/>
      <c r="D7" s="85"/>
      <c r="E7" s="245"/>
      <c r="F7" s="327"/>
    </row>
    <row r="8" spans="1:6" ht="15.6">
      <c r="A8" s="107"/>
      <c r="B8" s="108"/>
      <c r="C8" s="109"/>
      <c r="D8" s="91"/>
      <c r="E8" s="245"/>
      <c r="F8" s="327"/>
    </row>
    <row r="9" spans="1:6" ht="15.6">
      <c r="A9" s="107"/>
      <c r="B9" s="108"/>
      <c r="C9" s="40"/>
      <c r="D9" s="2"/>
      <c r="E9" s="245"/>
      <c r="F9" s="327"/>
    </row>
    <row r="10" spans="1:6" ht="15.6">
      <c r="A10" s="107"/>
      <c r="B10" s="108"/>
      <c r="C10" s="40"/>
      <c r="D10" s="2"/>
      <c r="E10" s="88"/>
      <c r="F10" s="44"/>
    </row>
    <row r="11" spans="1:6" ht="15.6">
      <c r="A11" s="107"/>
      <c r="B11" s="108"/>
      <c r="C11" s="40"/>
      <c r="D11" s="2"/>
      <c r="E11" s="88"/>
      <c r="F11" s="44"/>
    </row>
    <row r="12" spans="1:6" ht="15.6">
      <c r="A12" s="107"/>
      <c r="B12" s="108"/>
      <c r="C12" s="40"/>
      <c r="D12" s="2"/>
      <c r="E12" s="88"/>
      <c r="F12" s="44"/>
    </row>
    <row r="13" spans="1:6" ht="15.6">
      <c r="A13" s="107"/>
      <c r="B13" s="108"/>
      <c r="C13" s="40"/>
      <c r="D13" s="2"/>
      <c r="E13" s="88"/>
      <c r="F13" s="44"/>
    </row>
    <row r="14" spans="1:6" ht="15.6">
      <c r="A14" s="107"/>
      <c r="B14" s="108"/>
      <c r="C14" s="40"/>
      <c r="D14" s="2"/>
      <c r="E14" s="88"/>
      <c r="F14" s="44"/>
    </row>
    <row r="15" spans="1:6" ht="15.6">
      <c r="A15" s="107"/>
      <c r="B15" s="108"/>
      <c r="C15" s="40"/>
      <c r="D15" s="2"/>
      <c r="E15" s="88"/>
      <c r="F15" s="44"/>
    </row>
    <row r="16" spans="1:6" ht="15.6">
      <c r="A16" s="107"/>
      <c r="B16" s="108"/>
      <c r="C16" s="40"/>
      <c r="D16" s="2"/>
      <c r="E16" s="88"/>
      <c r="F16" s="44"/>
    </row>
    <row r="17" spans="1:6" ht="15.6">
      <c r="A17" s="107"/>
      <c r="B17" s="108"/>
      <c r="C17" s="40"/>
      <c r="D17" s="2"/>
      <c r="E17" s="88"/>
      <c r="F17" s="44"/>
    </row>
    <row r="18" spans="1:6" ht="15.6">
      <c r="A18" s="107"/>
      <c r="B18" s="108"/>
      <c r="C18" s="40"/>
      <c r="D18" s="2"/>
      <c r="E18" s="88"/>
      <c r="F18" s="44"/>
    </row>
    <row r="19" spans="1:6" ht="15.6">
      <c r="A19" s="107"/>
      <c r="B19" s="108"/>
      <c r="C19" s="40"/>
      <c r="D19" s="2"/>
      <c r="E19" s="88"/>
      <c r="F19" s="44"/>
    </row>
    <row r="20" spans="1:6" ht="15.6">
      <c r="A20" s="107"/>
      <c r="B20" s="108"/>
      <c r="C20" s="40"/>
      <c r="D20" s="2"/>
      <c r="E20" s="88"/>
      <c r="F20" s="44"/>
    </row>
    <row r="21" spans="1:6" ht="15.6">
      <c r="A21" s="107"/>
      <c r="B21" s="108"/>
      <c r="C21" s="40"/>
      <c r="D21" s="2"/>
      <c r="E21" s="88"/>
      <c r="F21" s="44"/>
    </row>
    <row r="22" spans="1:6" ht="15.6">
      <c r="A22" s="107"/>
      <c r="B22" s="108"/>
      <c r="C22" s="40"/>
      <c r="D22" s="2"/>
      <c r="E22" s="88"/>
      <c r="F22" s="44"/>
    </row>
    <row r="23" spans="1:6" ht="15.6">
      <c r="A23" s="107"/>
      <c r="B23" s="108"/>
      <c r="C23" s="40"/>
      <c r="D23" s="2"/>
      <c r="E23" s="88"/>
      <c r="F23" s="44"/>
    </row>
    <row r="24" spans="1:6" ht="15.6">
      <c r="A24" s="107"/>
      <c r="B24" s="108"/>
      <c r="C24" s="40"/>
      <c r="D24" s="2"/>
      <c r="E24" s="88"/>
      <c r="F24" s="44"/>
    </row>
    <row r="25" spans="1:6" ht="15.6">
      <c r="A25" s="107"/>
      <c r="B25" s="108"/>
      <c r="C25" s="40"/>
      <c r="D25" s="2"/>
      <c r="E25" s="88"/>
      <c r="F25" s="44"/>
    </row>
    <row r="26" spans="1:6" ht="15.6">
      <c r="A26" s="107"/>
      <c r="B26" s="108"/>
      <c r="C26" s="40"/>
      <c r="D26" s="2"/>
      <c r="E26" s="88"/>
      <c r="F26" s="44"/>
    </row>
    <row r="27" spans="1:6" ht="15.6">
      <c r="A27" s="107"/>
      <c r="B27" s="108"/>
      <c r="C27" s="40"/>
      <c r="D27" s="2"/>
      <c r="E27" s="88"/>
      <c r="F27" s="44"/>
    </row>
    <row r="28" spans="1:6" ht="15.6">
      <c r="A28" s="107"/>
      <c r="B28" s="108"/>
      <c r="C28" s="40"/>
      <c r="D28" s="2"/>
      <c r="E28" s="88"/>
      <c r="F28" s="44"/>
    </row>
    <row r="29" spans="1:6" ht="15.6">
      <c r="A29" s="107"/>
      <c r="B29" s="108"/>
      <c r="C29" s="40"/>
      <c r="D29" s="2"/>
      <c r="E29" s="88"/>
      <c r="F29" s="44"/>
    </row>
    <row r="30" spans="1:6" ht="15.6">
      <c r="A30" s="107"/>
      <c r="B30" s="108"/>
      <c r="C30" s="40"/>
      <c r="D30" s="2"/>
      <c r="E30" s="88"/>
      <c r="F30" s="44"/>
    </row>
    <row r="31" spans="1:6" ht="15.6">
      <c r="A31" s="107"/>
      <c r="B31" s="108"/>
      <c r="C31" s="40"/>
      <c r="D31" s="2"/>
      <c r="E31" s="88"/>
      <c r="F31" s="44"/>
    </row>
    <row r="32" spans="1:6" ht="15.6">
      <c r="A32" s="107"/>
      <c r="B32" s="108"/>
      <c r="C32" s="40"/>
      <c r="D32" s="2"/>
      <c r="E32" s="88"/>
      <c r="F32" s="44"/>
    </row>
    <row r="33" spans="1:6" ht="15.6">
      <c r="A33" s="107"/>
      <c r="B33" s="108"/>
      <c r="C33" s="40"/>
      <c r="D33" s="2"/>
      <c r="E33" s="88"/>
      <c r="F33" s="44"/>
    </row>
    <row r="34" spans="1:6" ht="15.6">
      <c r="A34" s="107"/>
      <c r="B34" s="108"/>
      <c r="C34" s="40"/>
      <c r="D34" s="2"/>
      <c r="E34" s="88"/>
      <c r="F34" s="44"/>
    </row>
    <row r="35" spans="1:6" ht="15.6">
      <c r="A35" s="107"/>
      <c r="B35" s="108"/>
      <c r="C35" s="40"/>
      <c r="D35" s="2"/>
      <c r="E35" s="88"/>
      <c r="F35" s="44"/>
    </row>
    <row r="36" spans="1:6" ht="15.6">
      <c r="A36" s="107"/>
      <c r="B36" s="108"/>
      <c r="C36" s="40"/>
      <c r="D36" s="2"/>
      <c r="E36" s="88"/>
      <c r="F36" s="44"/>
    </row>
    <row r="37" spans="1:6" ht="15.6">
      <c r="A37" s="107"/>
      <c r="B37" s="108"/>
      <c r="C37" s="40"/>
      <c r="D37" s="2"/>
      <c r="E37" s="88"/>
      <c r="F37" s="44"/>
    </row>
    <row r="38" spans="1:6" ht="15.6">
      <c r="A38" s="107"/>
      <c r="B38" s="108"/>
      <c r="C38" s="40"/>
      <c r="D38" s="2"/>
      <c r="E38" s="88"/>
      <c r="F38" s="44"/>
    </row>
    <row r="39" spans="1:6" ht="15.6">
      <c r="A39" s="107"/>
      <c r="B39" s="108"/>
      <c r="C39" s="40"/>
      <c r="D39" s="2"/>
      <c r="E39" s="88"/>
      <c r="F39" s="44"/>
    </row>
    <row r="40" spans="1:6" ht="15.6">
      <c r="A40" s="107"/>
      <c r="B40" s="108"/>
      <c r="C40" s="40"/>
      <c r="D40" s="2"/>
      <c r="E40" s="88"/>
      <c r="F40" s="44"/>
    </row>
    <row r="41" spans="1:6" ht="15.6">
      <c r="A41" s="107"/>
      <c r="B41" s="108"/>
      <c r="C41" s="40"/>
      <c r="D41" s="2"/>
      <c r="E41" s="88"/>
      <c r="F41" s="44"/>
    </row>
    <row r="42" spans="1:6" ht="15.6">
      <c r="A42" s="107"/>
      <c r="B42" s="108"/>
      <c r="C42" s="40"/>
      <c r="D42" s="2"/>
      <c r="E42" s="88"/>
      <c r="F42" s="44"/>
    </row>
    <row r="43" spans="1:6" ht="15.6">
      <c r="A43" s="107"/>
      <c r="B43" s="108"/>
      <c r="C43" s="40"/>
      <c r="D43" s="2"/>
      <c r="E43" s="88"/>
      <c r="F43" s="44"/>
    </row>
    <row r="44" spans="1:6" ht="15.6">
      <c r="A44" s="107"/>
      <c r="B44" s="108"/>
      <c r="C44" s="40"/>
      <c r="D44" s="2"/>
      <c r="E44" s="88"/>
      <c r="F44" s="44"/>
    </row>
    <row r="45" spans="1:6" ht="15.6">
      <c r="A45" s="107"/>
      <c r="B45" s="108"/>
      <c r="C45" s="40"/>
      <c r="D45" s="2"/>
      <c r="E45" s="88"/>
      <c r="F45" s="44"/>
    </row>
    <row r="46" spans="1:6" ht="15.6">
      <c r="A46" s="107"/>
      <c r="B46" s="108"/>
      <c r="C46" s="40"/>
      <c r="D46" s="2"/>
      <c r="E46" s="88"/>
      <c r="F46" s="44"/>
    </row>
    <row r="47" spans="1:6" ht="15.6">
      <c r="A47" s="107"/>
      <c r="B47" s="108"/>
      <c r="C47" s="40"/>
      <c r="D47" s="2"/>
      <c r="E47" s="88"/>
      <c r="F47" s="44"/>
    </row>
    <row r="48" spans="1:6" ht="15.6">
      <c r="A48" s="107"/>
      <c r="B48" s="108"/>
      <c r="C48" s="40"/>
      <c r="D48" s="2"/>
      <c r="E48" s="88"/>
      <c r="F48" s="44"/>
    </row>
    <row r="49" spans="1:6" ht="15.6">
      <c r="A49" s="107"/>
      <c r="B49" s="108"/>
      <c r="C49" s="40"/>
      <c r="D49" s="2"/>
      <c r="E49" s="88"/>
      <c r="F49" s="44"/>
    </row>
    <row r="50" spans="1:6" ht="15.6">
      <c r="A50" s="107"/>
      <c r="B50" s="108"/>
      <c r="C50" s="40"/>
      <c r="D50" s="2"/>
      <c r="E50" s="88"/>
      <c r="F50" s="44"/>
    </row>
    <row r="51" spans="1:6" ht="15.6">
      <c r="A51" s="107"/>
      <c r="B51" s="108"/>
      <c r="C51" s="40"/>
      <c r="D51" s="2"/>
      <c r="E51" s="88"/>
      <c r="F51" s="44"/>
    </row>
    <row r="52" spans="1:6" ht="15.6">
      <c r="A52" s="107"/>
      <c r="B52" s="108"/>
      <c r="C52" s="40"/>
      <c r="D52" s="2"/>
      <c r="E52" s="88"/>
      <c r="F52" s="44"/>
    </row>
    <row r="53" spans="1:6" ht="15.6">
      <c r="A53" s="107"/>
      <c r="B53" s="108"/>
      <c r="C53" s="40"/>
      <c r="D53" s="2"/>
      <c r="E53" s="88"/>
      <c r="F53" s="44"/>
    </row>
    <row r="54" spans="1:6" ht="15.6">
      <c r="A54" s="107"/>
      <c r="B54" s="108"/>
      <c r="C54" s="40"/>
      <c r="D54" s="2"/>
      <c r="E54" s="88"/>
      <c r="F54" s="44"/>
    </row>
    <row r="55" spans="1:6" ht="15.6">
      <c r="A55" s="107"/>
      <c r="B55" s="108"/>
      <c r="C55" s="40"/>
      <c r="D55" s="2"/>
      <c r="E55" s="88"/>
      <c r="F55" s="44"/>
    </row>
    <row r="56" spans="1:6" ht="15.6">
      <c r="A56" s="89"/>
      <c r="B56" s="39"/>
      <c r="C56" s="40"/>
      <c r="D56" s="87"/>
      <c r="E56" s="401"/>
      <c r="F56" s="341"/>
    </row>
    <row r="57" spans="1:6" ht="15.6">
      <c r="A57" s="89"/>
      <c r="B57" s="39"/>
      <c r="C57" s="40"/>
      <c r="D57" s="87"/>
      <c r="E57" s="401"/>
      <c r="F57" s="341"/>
    </row>
    <row r="58" spans="1:6" ht="13.8" thickBot="1">
      <c r="A58" s="402"/>
      <c r="B58" s="403"/>
      <c r="C58" s="403"/>
      <c r="D58" s="404"/>
      <c r="E58" s="403"/>
      <c r="F58" s="405"/>
    </row>
    <row r="59" spans="1:6" ht="30" customHeight="1" thickBot="1">
      <c r="A59" s="342">
        <v>3600</v>
      </c>
      <c r="B59" s="612" t="s">
        <v>90</v>
      </c>
      <c r="C59" s="612"/>
      <c r="D59" s="612"/>
      <c r="E59" s="612"/>
      <c r="F59" s="77">
        <f>SUM(F5:F57)</f>
        <v>0</v>
      </c>
    </row>
  </sheetData>
  <mergeCells count="1">
    <mergeCell ref="B59:E59"/>
  </mergeCells>
  <pageMargins left="0.7" right="0.7" top="0.75" bottom="0.75" header="0.3" footer="0.3"/>
  <pageSetup scale="80" fitToHeight="0" orientation="portrait" r:id="rId1"/>
  <headerFooter>
    <oddFooter>&amp;L&amp;F&amp;R&amp;A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6">
    <pageSetUpPr fitToPage="1"/>
  </sheetPr>
  <dimension ref="A1:F44"/>
  <sheetViews>
    <sheetView showGridLines="0" zoomScaleNormal="100" zoomScaleSheetLayoutView="100" workbookViewId="0">
      <selection activeCell="D11" sqref="D11"/>
    </sheetView>
  </sheetViews>
  <sheetFormatPr defaultRowHeight="13.2"/>
  <cols>
    <col min="2" max="2" width="40.88671875" customWidth="1"/>
    <col min="3" max="3" width="7.33203125" customWidth="1"/>
    <col min="4" max="4" width="8.109375" customWidth="1"/>
    <col min="5" max="5" width="10.109375" customWidth="1"/>
    <col min="6" max="6" width="14.6640625" customWidth="1"/>
  </cols>
  <sheetData>
    <row r="1" spans="1:6" ht="51.75" customHeight="1" thickBot="1">
      <c r="A1" s="137" t="s">
        <v>238</v>
      </c>
    </row>
    <row r="2" spans="1:6" ht="30" customHeight="1" thickBot="1">
      <c r="A2" s="289" t="s">
        <v>0</v>
      </c>
      <c r="B2" s="290" t="s">
        <v>3</v>
      </c>
      <c r="C2" s="291" t="s">
        <v>1</v>
      </c>
      <c r="D2" s="292" t="s">
        <v>5</v>
      </c>
      <c r="E2" s="291" t="s">
        <v>77</v>
      </c>
      <c r="F2" s="293" t="s">
        <v>69</v>
      </c>
    </row>
    <row r="3" spans="1:6" ht="31.2">
      <c r="A3" s="314">
        <v>38.01</v>
      </c>
      <c r="B3" s="108" t="s">
        <v>236</v>
      </c>
      <c r="C3" s="109"/>
      <c r="D3" s="91"/>
      <c r="E3" s="245"/>
      <c r="F3" s="273"/>
    </row>
    <row r="4" spans="1:6" ht="15.6">
      <c r="A4" s="140"/>
      <c r="B4" s="147"/>
      <c r="C4" s="148"/>
      <c r="D4" s="91"/>
      <c r="E4" s="245"/>
      <c r="F4" s="44"/>
    </row>
    <row r="5" spans="1:6" ht="31.2">
      <c r="A5" s="107" t="s">
        <v>9</v>
      </c>
      <c r="B5" s="108" t="s">
        <v>237</v>
      </c>
      <c r="C5" s="109"/>
      <c r="D5" s="91"/>
      <c r="E5" s="245"/>
      <c r="F5" s="44"/>
    </row>
    <row r="6" spans="1:6" ht="15.6">
      <c r="A6" s="107"/>
      <c r="B6" s="108"/>
      <c r="C6" s="109"/>
      <c r="D6" s="91"/>
      <c r="E6" s="245"/>
      <c r="F6" s="37"/>
    </row>
    <row r="7" spans="1:6" ht="18">
      <c r="A7" s="107"/>
      <c r="B7" s="108" t="s">
        <v>265</v>
      </c>
      <c r="C7" s="109" t="s">
        <v>19</v>
      </c>
      <c r="D7" s="91">
        <f>(11740*0.05*6.8)+(580*6.8*0.05)</f>
        <v>4188.8</v>
      </c>
      <c r="E7" s="245"/>
      <c r="F7" s="327"/>
    </row>
    <row r="8" spans="1:6" ht="15.6">
      <c r="A8" s="107"/>
      <c r="B8" s="108"/>
      <c r="C8" s="109"/>
      <c r="D8" s="91"/>
      <c r="E8" s="245"/>
      <c r="F8" s="38"/>
    </row>
    <row r="9" spans="1:6" ht="15.6">
      <c r="A9" s="89"/>
      <c r="B9" s="39"/>
      <c r="C9" s="40"/>
      <c r="D9" s="87"/>
      <c r="E9" s="153"/>
      <c r="F9" s="50"/>
    </row>
    <row r="10" spans="1:6" ht="15.6">
      <c r="A10" s="89"/>
      <c r="B10" s="39"/>
      <c r="C10" s="40"/>
      <c r="D10" s="87"/>
      <c r="E10" s="153"/>
      <c r="F10" s="50"/>
    </row>
    <row r="11" spans="1:6" ht="15.6">
      <c r="A11" s="89"/>
      <c r="B11" s="39"/>
      <c r="C11" s="40"/>
      <c r="D11" s="87"/>
      <c r="E11" s="153"/>
      <c r="F11" s="50"/>
    </row>
    <row r="12" spans="1:6" ht="15.6">
      <c r="A12" s="89"/>
      <c r="B12" s="39"/>
      <c r="C12" s="40"/>
      <c r="D12" s="87"/>
      <c r="E12" s="153"/>
      <c r="F12" s="50"/>
    </row>
    <row r="13" spans="1:6" ht="15.6">
      <c r="A13" s="89"/>
      <c r="B13" s="39"/>
      <c r="C13" s="40"/>
      <c r="D13" s="87"/>
      <c r="E13" s="153"/>
      <c r="F13" s="50"/>
    </row>
    <row r="14" spans="1:6" ht="15.6">
      <c r="A14" s="89"/>
      <c r="B14" s="39"/>
      <c r="C14" s="40"/>
      <c r="D14" s="87"/>
      <c r="E14" s="153"/>
      <c r="F14" s="50"/>
    </row>
    <row r="15" spans="1:6" ht="15.6">
      <c r="A15" s="89"/>
      <c r="B15" s="39"/>
      <c r="C15" s="40"/>
      <c r="D15" s="87"/>
      <c r="E15" s="153"/>
      <c r="F15" s="50"/>
    </row>
    <row r="16" spans="1:6" ht="15.6">
      <c r="A16" s="89"/>
      <c r="B16" s="39"/>
      <c r="C16" s="40"/>
      <c r="D16" s="87"/>
      <c r="E16" s="153"/>
      <c r="F16" s="50"/>
    </row>
    <row r="17" spans="1:6" ht="15.6">
      <c r="A17" s="89"/>
      <c r="B17" s="39"/>
      <c r="C17" s="40"/>
      <c r="D17" s="87"/>
      <c r="E17" s="153"/>
      <c r="F17" s="50"/>
    </row>
    <row r="18" spans="1:6" ht="15.6">
      <c r="A18" s="89"/>
      <c r="B18" s="39"/>
      <c r="C18" s="40"/>
      <c r="D18" s="87"/>
      <c r="E18" s="153"/>
      <c r="F18" s="50"/>
    </row>
    <row r="19" spans="1:6" ht="15.6">
      <c r="A19" s="89"/>
      <c r="B19" s="39"/>
      <c r="C19" s="40"/>
      <c r="D19" s="87"/>
      <c r="E19" s="153"/>
      <c r="F19" s="50"/>
    </row>
    <row r="20" spans="1:6" ht="15.6">
      <c r="A20" s="89"/>
      <c r="B20" s="39"/>
      <c r="C20" s="40"/>
      <c r="D20" s="87"/>
      <c r="E20" s="153"/>
      <c r="F20" s="50"/>
    </row>
    <row r="21" spans="1:6" ht="15.6">
      <c r="A21" s="89"/>
      <c r="B21" s="39"/>
      <c r="C21" s="40"/>
      <c r="D21" s="87"/>
      <c r="E21" s="153"/>
      <c r="F21" s="50"/>
    </row>
    <row r="22" spans="1:6" ht="15.6">
      <c r="A22" s="89"/>
      <c r="B22" s="39"/>
      <c r="C22" s="40"/>
      <c r="D22" s="87"/>
      <c r="E22" s="153"/>
      <c r="F22" s="50"/>
    </row>
    <row r="23" spans="1:6" ht="15.6">
      <c r="A23" s="89"/>
      <c r="B23" s="39"/>
      <c r="C23" s="40"/>
      <c r="D23" s="87"/>
      <c r="E23" s="153"/>
      <c r="F23" s="50"/>
    </row>
    <row r="24" spans="1:6" ht="15.6">
      <c r="A24" s="89"/>
      <c r="B24" s="39"/>
      <c r="C24" s="40"/>
      <c r="D24" s="87"/>
      <c r="E24" s="153"/>
      <c r="F24" s="50"/>
    </row>
    <row r="25" spans="1:6" ht="15.6">
      <c r="A25" s="89"/>
      <c r="B25" s="39"/>
      <c r="C25" s="40"/>
      <c r="D25" s="87"/>
      <c r="E25" s="153"/>
      <c r="F25" s="50"/>
    </row>
    <row r="26" spans="1:6" ht="15.6">
      <c r="A26" s="89"/>
      <c r="B26" s="39"/>
      <c r="C26" s="40"/>
      <c r="D26" s="87"/>
      <c r="E26" s="153"/>
      <c r="F26" s="50"/>
    </row>
    <row r="27" spans="1:6" ht="15.6">
      <c r="A27" s="89"/>
      <c r="B27" s="39"/>
      <c r="C27" s="40"/>
      <c r="D27" s="87"/>
      <c r="E27" s="153"/>
      <c r="F27" s="50"/>
    </row>
    <row r="28" spans="1:6" ht="15.6">
      <c r="A28" s="89"/>
      <c r="B28" s="39"/>
      <c r="C28" s="40"/>
      <c r="D28" s="87"/>
      <c r="E28" s="153"/>
      <c r="F28" s="50"/>
    </row>
    <row r="29" spans="1:6" ht="15.6">
      <c r="A29" s="89"/>
      <c r="B29" s="39"/>
      <c r="C29" s="40"/>
      <c r="D29" s="87"/>
      <c r="E29" s="153"/>
      <c r="F29" s="50"/>
    </row>
    <row r="30" spans="1:6" ht="15.6">
      <c r="A30" s="89"/>
      <c r="B30" s="39"/>
      <c r="C30" s="40"/>
      <c r="D30" s="87"/>
      <c r="E30" s="153"/>
      <c r="F30" s="50"/>
    </row>
    <row r="31" spans="1:6" ht="15.6">
      <c r="A31" s="89"/>
      <c r="B31" s="39"/>
      <c r="C31" s="40"/>
      <c r="D31" s="87"/>
      <c r="E31" s="153"/>
      <c r="F31" s="50"/>
    </row>
    <row r="32" spans="1:6" ht="15.6">
      <c r="A32" s="89"/>
      <c r="B32" s="39"/>
      <c r="C32" s="40"/>
      <c r="D32" s="87"/>
      <c r="E32" s="153"/>
      <c r="F32" s="50"/>
    </row>
    <row r="33" spans="1:6" ht="15.6">
      <c r="A33" s="89"/>
      <c r="B33" s="39"/>
      <c r="C33" s="40"/>
      <c r="D33" s="87"/>
      <c r="E33" s="153"/>
      <c r="F33" s="50"/>
    </row>
    <row r="34" spans="1:6" ht="15.6">
      <c r="A34" s="89"/>
      <c r="B34" s="39"/>
      <c r="C34" s="40"/>
      <c r="D34" s="87"/>
      <c r="E34" s="153"/>
      <c r="F34" s="50"/>
    </row>
    <row r="35" spans="1:6" ht="15.6">
      <c r="A35" s="89"/>
      <c r="B35" s="39"/>
      <c r="C35" s="40"/>
      <c r="D35" s="87"/>
      <c r="E35" s="153"/>
      <c r="F35" s="50"/>
    </row>
    <row r="36" spans="1:6" ht="15.6">
      <c r="A36" s="89"/>
      <c r="B36" s="39"/>
      <c r="C36" s="40"/>
      <c r="D36" s="87"/>
      <c r="E36" s="153"/>
      <c r="F36" s="50"/>
    </row>
    <row r="37" spans="1:6" ht="15.6">
      <c r="A37" s="89"/>
      <c r="B37" s="39"/>
      <c r="C37" s="40"/>
      <c r="D37" s="87"/>
      <c r="E37" s="153"/>
      <c r="F37" s="50"/>
    </row>
    <row r="38" spans="1:6" ht="15.6">
      <c r="A38" s="89"/>
      <c r="B38" s="39"/>
      <c r="C38" s="40"/>
      <c r="D38" s="87"/>
      <c r="E38" s="153"/>
      <c r="F38" s="50"/>
    </row>
    <row r="39" spans="1:6" ht="15.6">
      <c r="A39" s="89"/>
      <c r="B39" s="39"/>
      <c r="C39" s="40"/>
      <c r="D39" s="87"/>
      <c r="E39" s="153"/>
      <c r="F39" s="50"/>
    </row>
    <row r="40" spans="1:6" ht="15.6">
      <c r="A40" s="89"/>
      <c r="B40" s="39"/>
      <c r="C40" s="40"/>
      <c r="D40" s="87"/>
      <c r="E40" s="153"/>
      <c r="F40" s="50"/>
    </row>
    <row r="41" spans="1:6" ht="15.6">
      <c r="A41" s="89"/>
      <c r="B41" s="39"/>
      <c r="C41" s="40"/>
      <c r="D41" s="87"/>
      <c r="E41" s="153"/>
      <c r="F41" s="50"/>
    </row>
    <row r="42" spans="1:6" ht="15.6">
      <c r="A42" s="89"/>
      <c r="B42" s="39"/>
      <c r="C42" s="40"/>
      <c r="D42" s="87"/>
      <c r="E42" s="153"/>
      <c r="F42" s="50"/>
    </row>
    <row r="43" spans="1:6" ht="16.2" thickBot="1">
      <c r="A43" s="89"/>
      <c r="B43" s="39"/>
      <c r="C43" s="40"/>
      <c r="D43" s="87"/>
      <c r="E43" s="153"/>
      <c r="F43" s="50"/>
    </row>
    <row r="44" spans="1:6" ht="30" customHeight="1" thickBot="1">
      <c r="A44" s="102">
        <v>3800</v>
      </c>
      <c r="B44" s="611" t="s">
        <v>90</v>
      </c>
      <c r="C44" s="611"/>
      <c r="D44" s="611"/>
      <c r="E44" s="611"/>
      <c r="F44" s="77">
        <f>SUM(F5:F43)</f>
        <v>0</v>
      </c>
    </row>
  </sheetData>
  <mergeCells count="1">
    <mergeCell ref="B44:E44"/>
  </mergeCells>
  <pageMargins left="0.7" right="0.7" top="0.75" bottom="0.75" header="0.3" footer="0.3"/>
  <pageSetup fitToHeight="0" orientation="portrait" r:id="rId1"/>
  <headerFooter>
    <oddFooter>&amp;L&amp;F&amp;R&amp;A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7">
    <pageSetUpPr fitToPage="1"/>
  </sheetPr>
  <dimension ref="A1:F59"/>
  <sheetViews>
    <sheetView showGridLines="0" zoomScaleNormal="100" zoomScaleSheetLayoutView="100" workbookViewId="0">
      <selection activeCell="D11" sqref="D11"/>
    </sheetView>
  </sheetViews>
  <sheetFormatPr defaultRowHeight="13.2"/>
  <cols>
    <col min="1" max="1" width="9.6640625" customWidth="1"/>
    <col min="2" max="2" width="60" customWidth="1"/>
    <col min="3" max="3" width="7.109375" customWidth="1"/>
    <col min="4" max="4" width="9.88671875" customWidth="1"/>
    <col min="5" max="5" width="10.6640625" customWidth="1"/>
    <col min="6" max="6" width="17" customWidth="1"/>
  </cols>
  <sheetData>
    <row r="1" spans="1:6" ht="42.75" customHeight="1" thickBot="1">
      <c r="A1" s="610" t="s">
        <v>215</v>
      </c>
      <c r="B1" s="610"/>
      <c r="C1" s="610"/>
      <c r="D1" s="610"/>
      <c r="E1" s="610"/>
      <c r="F1" s="610"/>
    </row>
    <row r="2" spans="1:6" ht="30" customHeight="1" thickBot="1">
      <c r="A2" s="294" t="s">
        <v>0</v>
      </c>
      <c r="B2" s="295" t="s">
        <v>3</v>
      </c>
      <c r="C2" s="296" t="s">
        <v>1</v>
      </c>
      <c r="D2" s="297" t="s">
        <v>5</v>
      </c>
      <c r="E2" s="296" t="s">
        <v>77</v>
      </c>
      <c r="F2" s="298" t="s">
        <v>69</v>
      </c>
    </row>
    <row r="3" spans="1:6" ht="34.5" customHeight="1">
      <c r="A3" s="142">
        <v>4100</v>
      </c>
      <c r="B3" s="143" t="s">
        <v>10</v>
      </c>
      <c r="C3" s="144"/>
      <c r="D3" s="81"/>
      <c r="E3" s="145"/>
      <c r="F3" s="146"/>
    </row>
    <row r="4" spans="1:6" ht="15.6">
      <c r="A4" s="107">
        <v>41.01</v>
      </c>
      <c r="B4" s="33" t="s">
        <v>104</v>
      </c>
      <c r="C4" s="64"/>
      <c r="D4" s="246"/>
      <c r="E4" s="64"/>
      <c r="F4" s="37"/>
    </row>
    <row r="5" spans="1:6" ht="15.6">
      <c r="A5" s="86" t="s">
        <v>18</v>
      </c>
      <c r="B5" s="33" t="s">
        <v>103</v>
      </c>
      <c r="C5" s="40" t="s">
        <v>106</v>
      </c>
      <c r="D5" s="91"/>
      <c r="E5" s="243"/>
      <c r="F5" s="327"/>
    </row>
    <row r="6" spans="1:6" ht="15.6">
      <c r="A6" s="86"/>
      <c r="B6" s="33"/>
      <c r="C6" s="109"/>
      <c r="D6" s="91"/>
      <c r="E6" s="245"/>
      <c r="F6" s="327"/>
    </row>
    <row r="7" spans="1:6" ht="15.6">
      <c r="A7" s="107">
        <v>41.02</v>
      </c>
      <c r="B7" s="33" t="s">
        <v>52</v>
      </c>
      <c r="C7" s="34" t="s">
        <v>8</v>
      </c>
      <c r="D7" s="247"/>
      <c r="E7" s="243"/>
      <c r="F7" s="327"/>
    </row>
    <row r="8" spans="1:6" ht="15.6">
      <c r="A8" s="107"/>
      <c r="B8" s="33"/>
      <c r="C8" s="34"/>
      <c r="D8" s="85"/>
      <c r="E8" s="36"/>
      <c r="F8" s="50"/>
    </row>
    <row r="9" spans="1:6" ht="15.6">
      <c r="A9" s="107"/>
      <c r="B9" s="33"/>
      <c r="C9" s="34"/>
      <c r="D9" s="85"/>
      <c r="E9" s="36"/>
      <c r="F9" s="50"/>
    </row>
    <row r="10" spans="1:6" ht="15.6">
      <c r="A10" s="107"/>
      <c r="B10" s="33"/>
      <c r="C10" s="34"/>
      <c r="D10" s="85"/>
      <c r="E10" s="36"/>
      <c r="F10" s="50"/>
    </row>
    <row r="11" spans="1:6" ht="15.6">
      <c r="A11" s="107"/>
      <c r="B11" s="33"/>
      <c r="C11" s="34"/>
      <c r="D11" s="85"/>
      <c r="E11" s="36"/>
      <c r="F11" s="50"/>
    </row>
    <row r="12" spans="1:6" ht="15.6">
      <c r="A12" s="107"/>
      <c r="B12" s="33"/>
      <c r="C12" s="34"/>
      <c r="D12" s="85"/>
      <c r="E12" s="36"/>
      <c r="F12" s="50"/>
    </row>
    <row r="13" spans="1:6" ht="15.6">
      <c r="A13" s="107"/>
      <c r="B13" s="33"/>
      <c r="C13" s="34"/>
      <c r="D13" s="85"/>
      <c r="E13" s="36"/>
      <c r="F13" s="50"/>
    </row>
    <row r="14" spans="1:6" ht="15.6">
      <c r="A14" s="107"/>
      <c r="B14" s="33"/>
      <c r="C14" s="34"/>
      <c r="D14" s="85"/>
      <c r="E14" s="36"/>
      <c r="F14" s="50"/>
    </row>
    <row r="15" spans="1:6" ht="15.6">
      <c r="A15" s="107"/>
      <c r="B15" s="33"/>
      <c r="C15" s="34"/>
      <c r="D15" s="85"/>
      <c r="E15" s="36"/>
      <c r="F15" s="50"/>
    </row>
    <row r="16" spans="1:6" ht="15.6">
      <c r="A16" s="107"/>
      <c r="B16" s="33"/>
      <c r="C16" s="34"/>
      <c r="D16" s="85"/>
      <c r="E16" s="36"/>
      <c r="F16" s="50"/>
    </row>
    <row r="17" spans="1:6" ht="15.6">
      <c r="A17" s="107"/>
      <c r="B17" s="33"/>
      <c r="C17" s="34"/>
      <c r="D17" s="85"/>
      <c r="E17" s="36"/>
      <c r="F17" s="50"/>
    </row>
    <row r="18" spans="1:6" ht="15.6">
      <c r="A18" s="107"/>
      <c r="B18" s="33"/>
      <c r="C18" s="34"/>
      <c r="D18" s="85"/>
      <c r="E18" s="36"/>
      <c r="F18" s="50"/>
    </row>
    <row r="19" spans="1:6" ht="15.6">
      <c r="A19" s="107"/>
      <c r="B19" s="33"/>
      <c r="C19" s="34"/>
      <c r="D19" s="85"/>
      <c r="E19" s="36"/>
      <c r="F19" s="50"/>
    </row>
    <row r="20" spans="1:6" ht="15.6">
      <c r="A20" s="107"/>
      <c r="B20" s="33"/>
      <c r="C20" s="34"/>
      <c r="D20" s="85"/>
      <c r="E20" s="36"/>
      <c r="F20" s="50"/>
    </row>
    <row r="21" spans="1:6" ht="15.6">
      <c r="A21" s="107"/>
      <c r="B21" s="33"/>
      <c r="C21" s="34"/>
      <c r="D21" s="85"/>
      <c r="E21" s="36"/>
      <c r="F21" s="50"/>
    </row>
    <row r="22" spans="1:6" ht="15.6">
      <c r="A22" s="107"/>
      <c r="B22" s="33"/>
      <c r="C22" s="34"/>
      <c r="D22" s="85"/>
      <c r="E22" s="36"/>
      <c r="F22" s="50"/>
    </row>
    <row r="23" spans="1:6" ht="15.6">
      <c r="A23" s="107"/>
      <c r="B23" s="33"/>
      <c r="C23" s="34"/>
      <c r="D23" s="85"/>
      <c r="E23" s="36"/>
      <c r="F23" s="50"/>
    </row>
    <row r="24" spans="1:6" ht="15.6">
      <c r="A24" s="107"/>
      <c r="B24" s="33"/>
      <c r="C24" s="34"/>
      <c r="D24" s="85"/>
      <c r="E24" s="36"/>
      <c r="F24" s="50"/>
    </row>
    <row r="25" spans="1:6" ht="15.6">
      <c r="A25" s="107"/>
      <c r="B25" s="33"/>
      <c r="C25" s="34"/>
      <c r="D25" s="85"/>
      <c r="E25" s="36"/>
      <c r="F25" s="50"/>
    </row>
    <row r="26" spans="1:6" ht="15.6">
      <c r="A26" s="107"/>
      <c r="B26" s="33"/>
      <c r="C26" s="34"/>
      <c r="D26" s="85"/>
      <c r="E26" s="36"/>
      <c r="F26" s="50"/>
    </row>
    <row r="27" spans="1:6" ht="15.6">
      <c r="A27" s="107"/>
      <c r="B27" s="33"/>
      <c r="C27" s="34"/>
      <c r="D27" s="85"/>
      <c r="E27" s="36"/>
      <c r="F27" s="50"/>
    </row>
    <row r="28" spans="1:6" ht="15.6">
      <c r="A28" s="107"/>
      <c r="B28" s="33"/>
      <c r="C28" s="34"/>
      <c r="D28" s="85"/>
      <c r="E28" s="36"/>
      <c r="F28" s="50"/>
    </row>
    <row r="29" spans="1:6" ht="15.6">
      <c r="A29" s="107"/>
      <c r="B29" s="33"/>
      <c r="C29" s="34"/>
      <c r="D29" s="85"/>
      <c r="E29" s="36"/>
      <c r="F29" s="50"/>
    </row>
    <row r="30" spans="1:6" ht="15.6">
      <c r="A30" s="107"/>
      <c r="B30" s="33"/>
      <c r="C30" s="34"/>
      <c r="D30" s="85"/>
      <c r="E30" s="36"/>
      <c r="F30" s="50"/>
    </row>
    <row r="31" spans="1:6" ht="15.6">
      <c r="A31" s="107"/>
      <c r="B31" s="33"/>
      <c r="C31" s="34"/>
      <c r="D31" s="85"/>
      <c r="E31" s="36"/>
      <c r="F31" s="50"/>
    </row>
    <row r="32" spans="1:6" ht="15.6">
      <c r="A32" s="107"/>
      <c r="B32" s="33"/>
      <c r="C32" s="34"/>
      <c r="D32" s="85"/>
      <c r="E32" s="36"/>
      <c r="F32" s="50"/>
    </row>
    <row r="33" spans="1:6" ht="15.6">
      <c r="A33" s="107"/>
      <c r="B33" s="33"/>
      <c r="C33" s="34"/>
      <c r="D33" s="85"/>
      <c r="E33" s="36"/>
      <c r="F33" s="50"/>
    </row>
    <row r="34" spans="1:6" ht="15.6">
      <c r="A34" s="107"/>
      <c r="B34" s="33"/>
      <c r="C34" s="34"/>
      <c r="D34" s="85"/>
      <c r="E34" s="36"/>
      <c r="F34" s="50"/>
    </row>
    <row r="35" spans="1:6" ht="15.6">
      <c r="A35" s="107"/>
      <c r="B35" s="33"/>
      <c r="C35" s="34"/>
      <c r="D35" s="85"/>
      <c r="E35" s="36"/>
      <c r="F35" s="50"/>
    </row>
    <row r="36" spans="1:6" ht="15.6">
      <c r="A36" s="107"/>
      <c r="B36" s="33"/>
      <c r="C36" s="34"/>
      <c r="D36" s="85"/>
      <c r="E36" s="36"/>
      <c r="F36" s="50"/>
    </row>
    <row r="37" spans="1:6" ht="15.6">
      <c r="A37" s="107"/>
      <c r="B37" s="33"/>
      <c r="C37" s="34"/>
      <c r="D37" s="85"/>
      <c r="E37" s="36"/>
      <c r="F37" s="50"/>
    </row>
    <row r="38" spans="1:6" ht="15.6">
      <c r="A38" s="107"/>
      <c r="B38" s="33"/>
      <c r="C38" s="34"/>
      <c r="D38" s="85"/>
      <c r="E38" s="36"/>
      <c r="F38" s="50"/>
    </row>
    <row r="39" spans="1:6" ht="15.6">
      <c r="A39" s="107"/>
      <c r="B39" s="33"/>
      <c r="C39" s="34"/>
      <c r="D39" s="85"/>
      <c r="E39" s="36"/>
      <c r="F39" s="50"/>
    </row>
    <row r="40" spans="1:6" ht="15.6">
      <c r="A40" s="107"/>
      <c r="B40" s="33"/>
      <c r="C40" s="34"/>
      <c r="D40" s="85"/>
      <c r="E40" s="36"/>
      <c r="F40" s="50"/>
    </row>
    <row r="41" spans="1:6" ht="15.6">
      <c r="A41" s="107"/>
      <c r="B41" s="33"/>
      <c r="C41" s="34"/>
      <c r="D41" s="85"/>
      <c r="E41" s="36"/>
      <c r="F41" s="50"/>
    </row>
    <row r="42" spans="1:6" ht="15.6">
      <c r="A42" s="107"/>
      <c r="B42" s="33"/>
      <c r="C42" s="34"/>
      <c r="D42" s="85"/>
      <c r="E42" s="36"/>
      <c r="F42" s="50"/>
    </row>
    <row r="43" spans="1:6" ht="15.6">
      <c r="A43" s="107"/>
      <c r="B43" s="33"/>
      <c r="C43" s="34"/>
      <c r="D43" s="85"/>
      <c r="E43" s="36"/>
      <c r="F43" s="50"/>
    </row>
    <row r="44" spans="1:6" ht="15.6">
      <c r="A44" s="107"/>
      <c r="B44" s="33"/>
      <c r="C44" s="34"/>
      <c r="D44" s="85"/>
      <c r="E44" s="36"/>
      <c r="F44" s="50"/>
    </row>
    <row r="45" spans="1:6" ht="15.6">
      <c r="A45" s="107"/>
      <c r="B45" s="33"/>
      <c r="C45" s="34"/>
      <c r="D45" s="85"/>
      <c r="E45" s="36"/>
      <c r="F45" s="50"/>
    </row>
    <row r="46" spans="1:6" ht="15.6">
      <c r="A46" s="107"/>
      <c r="B46" s="33"/>
      <c r="C46" s="34"/>
      <c r="D46" s="85"/>
      <c r="E46" s="36"/>
      <c r="F46" s="50"/>
    </row>
    <row r="47" spans="1:6" ht="15.6">
      <c r="A47" s="107"/>
      <c r="B47" s="33"/>
      <c r="C47" s="34"/>
      <c r="D47" s="85"/>
      <c r="E47" s="36"/>
      <c r="F47" s="50"/>
    </row>
    <row r="48" spans="1:6" ht="15.6">
      <c r="A48" s="107"/>
      <c r="B48" s="33"/>
      <c r="C48" s="34"/>
      <c r="D48" s="85"/>
      <c r="E48" s="36"/>
      <c r="F48" s="50"/>
    </row>
    <row r="49" spans="1:6" ht="15.6">
      <c r="A49" s="107"/>
      <c r="B49" s="33"/>
      <c r="C49" s="34"/>
      <c r="D49" s="85"/>
      <c r="E49" s="36"/>
      <c r="F49" s="50"/>
    </row>
    <row r="50" spans="1:6" ht="15.6">
      <c r="A50" s="107"/>
      <c r="B50" s="33"/>
      <c r="C50" s="34"/>
      <c r="D50" s="85"/>
      <c r="E50" s="36"/>
      <c r="F50" s="50"/>
    </row>
    <row r="51" spans="1:6" ht="15.6">
      <c r="A51" s="107"/>
      <c r="B51" s="33"/>
      <c r="C51" s="34"/>
      <c r="D51" s="85"/>
      <c r="E51" s="36"/>
      <c r="F51" s="50"/>
    </row>
    <row r="52" spans="1:6" ht="15.6">
      <c r="A52" s="107"/>
      <c r="B52" s="33"/>
      <c r="C52" s="34"/>
      <c r="D52" s="85"/>
      <c r="E52" s="36"/>
      <c r="F52" s="50"/>
    </row>
    <row r="53" spans="1:6" ht="15.6">
      <c r="A53" s="107"/>
      <c r="B53" s="33"/>
      <c r="C53" s="34"/>
      <c r="D53" s="85"/>
      <c r="E53" s="36"/>
      <c r="F53" s="50"/>
    </row>
    <row r="54" spans="1:6" ht="15.6">
      <c r="A54" s="107"/>
      <c r="B54" s="33"/>
      <c r="C54" s="34"/>
      <c r="D54" s="85"/>
      <c r="E54" s="36"/>
      <c r="F54" s="50"/>
    </row>
    <row r="55" spans="1:6" ht="15.6">
      <c r="A55" s="107"/>
      <c r="B55" s="33"/>
      <c r="C55" s="34"/>
      <c r="D55" s="85"/>
      <c r="E55" s="36"/>
      <c r="F55" s="50"/>
    </row>
    <row r="56" spans="1:6" ht="15.6">
      <c r="A56" s="107"/>
      <c r="B56" s="33"/>
      <c r="C56" s="34"/>
      <c r="D56" s="85"/>
      <c r="E56" s="36"/>
      <c r="F56" s="50"/>
    </row>
    <row r="57" spans="1:6" ht="15.6">
      <c r="A57" s="107"/>
      <c r="B57" s="33"/>
      <c r="C57" s="34"/>
      <c r="D57" s="85"/>
      <c r="E57" s="36"/>
      <c r="F57" s="50"/>
    </row>
    <row r="58" spans="1:6" ht="16.2" thickBot="1">
      <c r="A58" s="107"/>
      <c r="B58" s="33"/>
      <c r="C58" s="34"/>
      <c r="D58" s="85"/>
      <c r="E58" s="36"/>
      <c r="F58" s="50"/>
    </row>
    <row r="59" spans="1:6" ht="30" customHeight="1" thickBot="1">
      <c r="A59" s="102">
        <v>4100</v>
      </c>
      <c r="B59" s="601" t="s">
        <v>90</v>
      </c>
      <c r="C59" s="602"/>
      <c r="D59" s="602"/>
      <c r="E59" s="602"/>
      <c r="F59" s="105">
        <f>SUM(F5:F58)</f>
        <v>0</v>
      </c>
    </row>
  </sheetData>
  <mergeCells count="2">
    <mergeCell ref="A1:F1"/>
    <mergeCell ref="B59:E59"/>
  </mergeCells>
  <pageMargins left="0.7" right="0.7" top="0.75" bottom="0.75" header="0.3" footer="0.3"/>
  <pageSetup scale="80" fitToHeight="0" orientation="portrait" r:id="rId1"/>
  <headerFooter>
    <oddFooter>&amp;L&amp;F&amp;R&amp;A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8">
    <pageSetUpPr fitToPage="1"/>
  </sheetPr>
  <dimension ref="A1:K61"/>
  <sheetViews>
    <sheetView showGridLines="0" zoomScaleNormal="100" zoomScaleSheetLayoutView="68" workbookViewId="0">
      <selection activeCell="D11" sqref="D11"/>
    </sheetView>
  </sheetViews>
  <sheetFormatPr defaultRowHeight="13.2"/>
  <cols>
    <col min="1" max="1" width="9.6640625" customWidth="1"/>
    <col min="2" max="2" width="60" customWidth="1"/>
    <col min="3" max="3" width="8" customWidth="1"/>
    <col min="4" max="4" width="10.109375" bestFit="1" customWidth="1"/>
    <col min="5" max="5" width="12.6640625" bestFit="1" customWidth="1"/>
    <col min="6" max="6" width="19.21875" customWidth="1"/>
    <col min="8" max="8" width="9.88671875" bestFit="1" customWidth="1"/>
    <col min="9" max="9" width="12" bestFit="1" customWidth="1"/>
    <col min="11" max="11" width="12" bestFit="1" customWidth="1"/>
  </cols>
  <sheetData>
    <row r="1" spans="1:11" ht="37.5" customHeight="1" thickBot="1">
      <c r="A1" s="610" t="s">
        <v>216</v>
      </c>
      <c r="B1" s="610"/>
      <c r="C1" s="610"/>
      <c r="D1" s="610"/>
      <c r="E1" s="610"/>
      <c r="F1" s="610"/>
    </row>
    <row r="2" spans="1:11" ht="30" customHeight="1" thickBot="1">
      <c r="A2" s="294" t="s">
        <v>0</v>
      </c>
      <c r="B2" s="295" t="s">
        <v>3</v>
      </c>
      <c r="C2" s="296" t="s">
        <v>1</v>
      </c>
      <c r="D2" s="297" t="s">
        <v>5</v>
      </c>
      <c r="E2" s="296" t="s">
        <v>77</v>
      </c>
      <c r="F2" s="298" t="s">
        <v>69</v>
      </c>
    </row>
    <row r="3" spans="1:11" ht="32.25" customHeight="1">
      <c r="A3" s="100">
        <v>4200</v>
      </c>
      <c r="B3" s="143" t="s">
        <v>53</v>
      </c>
      <c r="C3" s="190"/>
      <c r="D3" s="30"/>
      <c r="E3" s="82"/>
      <c r="F3" s="139"/>
    </row>
    <row r="4" spans="1:11" ht="31.2">
      <c r="A4" s="281">
        <v>42.02</v>
      </c>
      <c r="B4" s="250" t="s">
        <v>323</v>
      </c>
      <c r="C4" s="251"/>
      <c r="D4" s="91"/>
      <c r="E4" s="111"/>
      <c r="F4" s="37"/>
    </row>
    <row r="5" spans="1:11" ht="15.6">
      <c r="A5" s="281" t="s">
        <v>11</v>
      </c>
      <c r="B5" s="250" t="s">
        <v>501</v>
      </c>
      <c r="C5" s="34" t="s">
        <v>8</v>
      </c>
      <c r="D5" s="91">
        <v>270000</v>
      </c>
      <c r="E5" s="111"/>
      <c r="F5" s="327"/>
    </row>
    <row r="6" spans="1:11" ht="15.6">
      <c r="A6" s="282"/>
      <c r="B6" s="250"/>
      <c r="C6" s="251"/>
      <c r="D6" s="91"/>
      <c r="E6" s="243"/>
      <c r="F6" s="327"/>
      <c r="H6" s="219"/>
      <c r="I6" s="217"/>
      <c r="K6" s="217"/>
    </row>
    <row r="7" spans="1:11" ht="15.6">
      <c r="A7" s="282">
        <v>42.03</v>
      </c>
      <c r="B7" s="250" t="s">
        <v>55</v>
      </c>
      <c r="C7" s="40" t="s">
        <v>106</v>
      </c>
      <c r="D7" s="373">
        <v>13500</v>
      </c>
      <c r="E7" s="243"/>
      <c r="F7" s="327"/>
    </row>
    <row r="8" spans="1:11" ht="15.6">
      <c r="A8" s="282"/>
      <c r="B8" s="250"/>
      <c r="C8" s="251"/>
      <c r="D8" s="242"/>
      <c r="E8" s="243"/>
      <c r="F8" s="327"/>
    </row>
    <row r="9" spans="1:11" ht="15.6">
      <c r="A9" s="282">
        <v>42.06</v>
      </c>
      <c r="B9" s="250" t="s">
        <v>325</v>
      </c>
      <c r="C9" s="34" t="s">
        <v>8</v>
      </c>
      <c r="D9" s="242">
        <v>1000</v>
      </c>
      <c r="E9" s="111"/>
      <c r="F9" s="327"/>
    </row>
    <row r="10" spans="1:11" ht="15.6">
      <c r="A10" s="86"/>
      <c r="B10" s="33"/>
      <c r="C10" s="34"/>
      <c r="D10" s="240"/>
      <c r="E10" s="326"/>
      <c r="F10" s="327"/>
    </row>
    <row r="11" spans="1:11" ht="15.6">
      <c r="A11" s="86">
        <v>42.07</v>
      </c>
      <c r="B11" s="33" t="s">
        <v>54</v>
      </c>
      <c r="C11" s="34" t="s">
        <v>27</v>
      </c>
      <c r="D11" s="240">
        <v>120</v>
      </c>
      <c r="E11" s="243"/>
      <c r="F11" s="327"/>
    </row>
    <row r="12" spans="1:11" ht="15.6">
      <c r="A12" s="86"/>
      <c r="B12" s="33"/>
      <c r="C12" s="34"/>
      <c r="D12" s="240"/>
      <c r="E12" s="326"/>
      <c r="F12" s="327"/>
    </row>
    <row r="13" spans="1:11" ht="15.6">
      <c r="A13" s="86"/>
      <c r="B13" s="33"/>
      <c r="C13" s="34"/>
      <c r="D13" s="240"/>
      <c r="E13" s="120"/>
      <c r="F13" s="37"/>
    </row>
    <row r="14" spans="1:11" ht="15.6">
      <c r="A14" s="86"/>
      <c r="B14" s="33"/>
      <c r="C14" s="34"/>
      <c r="D14" s="240"/>
      <c r="E14" s="120"/>
      <c r="F14" s="37"/>
    </row>
    <row r="15" spans="1:11" ht="15.6">
      <c r="A15" s="86"/>
      <c r="B15" s="33"/>
      <c r="C15" s="34"/>
      <c r="D15" s="240"/>
      <c r="E15" s="120"/>
      <c r="F15" s="37"/>
    </row>
    <row r="16" spans="1:11" ht="15.6">
      <c r="A16" s="86"/>
      <c r="B16" s="33"/>
      <c r="C16" s="34"/>
      <c r="D16" s="240"/>
      <c r="E16" s="120"/>
      <c r="F16" s="37"/>
    </row>
    <row r="17" spans="1:6" ht="15.6">
      <c r="A17" s="86"/>
      <c r="B17" s="33"/>
      <c r="C17" s="34"/>
      <c r="D17" s="240"/>
      <c r="E17" s="120"/>
      <c r="F17" s="37"/>
    </row>
    <row r="18" spans="1:6" ht="15.6">
      <c r="A18" s="86"/>
      <c r="B18" s="33"/>
      <c r="C18" s="34"/>
      <c r="D18" s="240"/>
      <c r="E18" s="120"/>
      <c r="F18" s="37"/>
    </row>
    <row r="19" spans="1:6" ht="15.6">
      <c r="A19" s="86"/>
      <c r="B19" s="33"/>
      <c r="C19" s="34"/>
      <c r="D19" s="240"/>
      <c r="E19" s="120"/>
      <c r="F19" s="37"/>
    </row>
    <row r="20" spans="1:6" ht="15.6">
      <c r="A20" s="86"/>
      <c r="B20" s="33"/>
      <c r="C20" s="34"/>
      <c r="D20" s="240"/>
      <c r="E20" s="120"/>
      <c r="F20" s="37"/>
    </row>
    <row r="21" spans="1:6" ht="15.6">
      <c r="A21" s="86"/>
      <c r="B21" s="33"/>
      <c r="C21" s="34"/>
      <c r="D21" s="240"/>
      <c r="E21" s="120"/>
      <c r="F21" s="37"/>
    </row>
    <row r="22" spans="1:6" ht="15.6">
      <c r="A22" s="86"/>
      <c r="B22" s="33"/>
      <c r="C22" s="34"/>
      <c r="D22" s="240"/>
      <c r="E22" s="120"/>
      <c r="F22" s="37"/>
    </row>
    <row r="23" spans="1:6" ht="15.6">
      <c r="A23" s="86"/>
      <c r="B23" s="33"/>
      <c r="C23" s="34"/>
      <c r="D23" s="240"/>
      <c r="E23" s="120"/>
      <c r="F23" s="37"/>
    </row>
    <row r="24" spans="1:6" ht="15.6">
      <c r="A24" s="86"/>
      <c r="B24" s="33"/>
      <c r="C24" s="34"/>
      <c r="D24" s="240"/>
      <c r="E24" s="120"/>
      <c r="F24" s="37"/>
    </row>
    <row r="25" spans="1:6" ht="15.6">
      <c r="A25" s="86"/>
      <c r="B25" s="33"/>
      <c r="C25" s="34"/>
      <c r="D25" s="240"/>
      <c r="E25" s="120"/>
      <c r="F25" s="37"/>
    </row>
    <row r="26" spans="1:6" ht="15.6">
      <c r="A26" s="86"/>
      <c r="B26" s="33"/>
      <c r="C26" s="34"/>
      <c r="D26" s="240"/>
      <c r="E26" s="120"/>
      <c r="F26" s="37"/>
    </row>
    <row r="27" spans="1:6" ht="15.6">
      <c r="A27" s="86"/>
      <c r="B27" s="33"/>
      <c r="C27" s="34"/>
      <c r="D27" s="240"/>
      <c r="E27" s="120"/>
      <c r="F27" s="37"/>
    </row>
    <row r="28" spans="1:6" ht="15.6">
      <c r="A28" s="86"/>
      <c r="B28" s="33"/>
      <c r="C28" s="34"/>
      <c r="D28" s="240"/>
      <c r="E28" s="120"/>
      <c r="F28" s="37"/>
    </row>
    <row r="29" spans="1:6" ht="15.6">
      <c r="A29" s="86"/>
      <c r="B29" s="33"/>
      <c r="C29" s="34"/>
      <c r="D29" s="240"/>
      <c r="E29" s="120"/>
      <c r="F29" s="37"/>
    </row>
    <row r="30" spans="1:6" ht="15.6">
      <c r="A30" s="86"/>
      <c r="B30" s="33"/>
      <c r="C30" s="34"/>
      <c r="D30" s="240"/>
      <c r="E30" s="120"/>
      <c r="F30" s="37"/>
    </row>
    <row r="31" spans="1:6" ht="15.6">
      <c r="A31" s="86"/>
      <c r="B31" s="33"/>
      <c r="C31" s="34"/>
      <c r="D31" s="240"/>
      <c r="E31" s="120"/>
      <c r="F31" s="37"/>
    </row>
    <row r="32" spans="1:6" ht="15.6">
      <c r="A32" s="86"/>
      <c r="B32" s="33"/>
      <c r="C32" s="34"/>
      <c r="D32" s="240"/>
      <c r="E32" s="120"/>
      <c r="F32" s="37"/>
    </row>
    <row r="33" spans="1:6" ht="15.6">
      <c r="A33" s="86"/>
      <c r="B33" s="33"/>
      <c r="C33" s="34"/>
      <c r="D33" s="240"/>
      <c r="E33" s="120"/>
      <c r="F33" s="37"/>
    </row>
    <row r="34" spans="1:6" ht="15.6">
      <c r="A34" s="86"/>
      <c r="B34" s="33"/>
      <c r="C34" s="34"/>
      <c r="D34" s="240"/>
      <c r="E34" s="120"/>
      <c r="F34" s="37"/>
    </row>
    <row r="35" spans="1:6" ht="15.6">
      <c r="A35" s="86"/>
      <c r="B35" s="33"/>
      <c r="C35" s="34"/>
      <c r="D35" s="240"/>
      <c r="E35" s="120"/>
      <c r="F35" s="37"/>
    </row>
    <row r="36" spans="1:6" ht="15.6">
      <c r="A36" s="86"/>
      <c r="B36" s="33"/>
      <c r="C36" s="34"/>
      <c r="D36" s="240"/>
      <c r="E36" s="120"/>
      <c r="F36" s="37"/>
    </row>
    <row r="37" spans="1:6" ht="15.6">
      <c r="A37" s="86"/>
      <c r="B37" s="33"/>
      <c r="C37" s="34"/>
      <c r="D37" s="240"/>
      <c r="E37" s="120"/>
      <c r="F37" s="37"/>
    </row>
    <row r="38" spans="1:6" ht="15.6">
      <c r="A38" s="86"/>
      <c r="B38" s="33"/>
      <c r="C38" s="34"/>
      <c r="D38" s="240"/>
      <c r="E38" s="120"/>
      <c r="F38" s="37"/>
    </row>
    <row r="39" spans="1:6" ht="15.6">
      <c r="A39" s="86"/>
      <c r="B39" s="33"/>
      <c r="C39" s="34"/>
      <c r="D39" s="240"/>
      <c r="E39" s="120"/>
      <c r="F39" s="37"/>
    </row>
    <row r="40" spans="1:6" ht="15.6">
      <c r="A40" s="86"/>
      <c r="B40" s="33"/>
      <c r="C40" s="34"/>
      <c r="D40" s="240"/>
      <c r="E40" s="120"/>
      <c r="F40" s="37"/>
    </row>
    <row r="41" spans="1:6" ht="15.6">
      <c r="A41" s="86"/>
      <c r="B41" s="33"/>
      <c r="C41" s="34"/>
      <c r="D41" s="240"/>
      <c r="E41" s="120"/>
      <c r="F41" s="37"/>
    </row>
    <row r="42" spans="1:6" ht="15.6">
      <c r="A42" s="86"/>
      <c r="B42" s="33"/>
      <c r="C42" s="34"/>
      <c r="D42" s="240"/>
      <c r="E42" s="120"/>
      <c r="F42" s="37"/>
    </row>
    <row r="43" spans="1:6" ht="15.6">
      <c r="A43" s="86"/>
      <c r="B43" s="33"/>
      <c r="C43" s="34"/>
      <c r="D43" s="240"/>
      <c r="E43" s="120"/>
      <c r="F43" s="37"/>
    </row>
    <row r="44" spans="1:6" ht="15.6">
      <c r="A44" s="86"/>
      <c r="B44" s="33"/>
      <c r="C44" s="34"/>
      <c r="D44" s="240"/>
      <c r="E44" s="120"/>
      <c r="F44" s="37"/>
    </row>
    <row r="45" spans="1:6" ht="15.6">
      <c r="A45" s="86"/>
      <c r="B45" s="33"/>
      <c r="C45" s="34"/>
      <c r="D45" s="240"/>
      <c r="E45" s="120"/>
      <c r="F45" s="37"/>
    </row>
    <row r="46" spans="1:6" ht="15.6">
      <c r="A46" s="86"/>
      <c r="B46" s="33"/>
      <c r="C46" s="34"/>
      <c r="D46" s="240"/>
      <c r="E46" s="120"/>
      <c r="F46" s="37"/>
    </row>
    <row r="47" spans="1:6" ht="15.6">
      <c r="A47" s="86"/>
      <c r="B47" s="33"/>
      <c r="C47" s="34"/>
      <c r="D47" s="240"/>
      <c r="E47" s="120"/>
      <c r="F47" s="37"/>
    </row>
    <row r="48" spans="1:6" ht="15.6">
      <c r="A48" s="86"/>
      <c r="B48" s="33"/>
      <c r="C48" s="34"/>
      <c r="D48" s="240"/>
      <c r="E48" s="120"/>
      <c r="F48" s="37"/>
    </row>
    <row r="49" spans="1:6" ht="15.6">
      <c r="A49" s="86"/>
      <c r="B49" s="33"/>
      <c r="C49" s="34"/>
      <c r="D49" s="240"/>
      <c r="E49" s="120"/>
      <c r="F49" s="37"/>
    </row>
    <row r="50" spans="1:6" ht="15.6">
      <c r="A50" s="86"/>
      <c r="B50" s="33"/>
      <c r="C50" s="34"/>
      <c r="D50" s="240"/>
      <c r="E50" s="120"/>
      <c r="F50" s="37"/>
    </row>
    <row r="51" spans="1:6" ht="15.6">
      <c r="A51" s="86"/>
      <c r="B51" s="33"/>
      <c r="C51" s="34"/>
      <c r="D51" s="240"/>
      <c r="E51" s="120"/>
      <c r="F51" s="37"/>
    </row>
    <row r="52" spans="1:6" ht="15.6">
      <c r="A52" s="86"/>
      <c r="B52" s="33"/>
      <c r="C52" s="34"/>
      <c r="D52" s="240"/>
      <c r="E52" s="120"/>
      <c r="F52" s="37"/>
    </row>
    <row r="53" spans="1:6" ht="15.6">
      <c r="A53" s="86"/>
      <c r="B53" s="33"/>
      <c r="C53" s="34"/>
      <c r="D53" s="240"/>
      <c r="E53" s="120"/>
      <c r="F53" s="37"/>
    </row>
    <row r="54" spans="1:6" ht="15.6">
      <c r="A54" s="86"/>
      <c r="B54" s="33"/>
      <c r="C54" s="34"/>
      <c r="D54" s="240"/>
      <c r="E54" s="120"/>
      <c r="F54" s="37"/>
    </row>
    <row r="55" spans="1:6" ht="15.6">
      <c r="A55" s="86"/>
      <c r="B55" s="33"/>
      <c r="C55" s="34"/>
      <c r="D55" s="240"/>
      <c r="E55" s="120"/>
      <c r="F55" s="37"/>
    </row>
    <row r="56" spans="1:6" ht="15.6">
      <c r="A56" s="86"/>
      <c r="B56" s="33"/>
      <c r="C56" s="34"/>
      <c r="D56" s="240"/>
      <c r="E56" s="120"/>
      <c r="F56" s="37"/>
    </row>
    <row r="57" spans="1:6" ht="15.6">
      <c r="A57" s="86"/>
      <c r="B57" s="33"/>
      <c r="C57" s="34"/>
      <c r="D57" s="240"/>
      <c r="E57" s="120"/>
      <c r="F57" s="37"/>
    </row>
    <row r="58" spans="1:6" ht="15.6">
      <c r="A58" s="86"/>
      <c r="B58" s="33"/>
      <c r="C58" s="34"/>
      <c r="D58" s="240"/>
      <c r="E58" s="120"/>
      <c r="F58" s="37"/>
    </row>
    <row r="59" spans="1:6" ht="15.6">
      <c r="A59" s="86"/>
      <c r="B59" s="33"/>
      <c r="C59" s="34"/>
      <c r="D59" s="240"/>
      <c r="E59" s="120"/>
      <c r="F59" s="37"/>
    </row>
    <row r="60" spans="1:6" ht="16.2" thickBot="1">
      <c r="A60" s="86"/>
      <c r="B60" s="33"/>
      <c r="C60" s="34"/>
      <c r="D60" s="240"/>
      <c r="E60" s="120"/>
      <c r="F60" s="37"/>
    </row>
    <row r="61" spans="1:6" ht="30" customHeight="1" thickBot="1">
      <c r="A61" s="102">
        <v>4200</v>
      </c>
      <c r="B61" s="601" t="s">
        <v>90</v>
      </c>
      <c r="C61" s="602"/>
      <c r="D61" s="602"/>
      <c r="E61" s="602"/>
      <c r="F61" s="105">
        <f>SUM(F3:F60)</f>
        <v>0</v>
      </c>
    </row>
  </sheetData>
  <mergeCells count="2">
    <mergeCell ref="B61:E61"/>
    <mergeCell ref="A1:F1"/>
  </mergeCells>
  <pageMargins left="0.7" right="0.7" top="0.75" bottom="0.75" header="0.3" footer="0.3"/>
  <pageSetup scale="77" fitToHeight="0" orientation="portrait" r:id="rId1"/>
  <headerFooter>
    <oddFooter>&amp;L&amp;F&amp;R&amp;A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9">
    <pageSetUpPr fitToPage="1"/>
  </sheetPr>
  <dimension ref="A1:F51"/>
  <sheetViews>
    <sheetView showGridLines="0" zoomScaleNormal="100" zoomScaleSheetLayoutView="100" workbookViewId="0">
      <selection activeCell="D11" sqref="D11"/>
    </sheetView>
  </sheetViews>
  <sheetFormatPr defaultColWidth="8.6640625" defaultRowHeight="13.2"/>
  <cols>
    <col min="1" max="1" width="9.6640625" style="389" customWidth="1"/>
    <col min="2" max="2" width="48.33203125" style="389" customWidth="1"/>
    <col min="3" max="3" width="7.88671875" style="389" customWidth="1"/>
    <col min="4" max="4" width="9.109375" style="389" customWidth="1"/>
    <col min="5" max="5" width="12.88671875" style="389" bestFit="1" customWidth="1"/>
    <col min="6" max="6" width="16.33203125" style="389" bestFit="1" customWidth="1"/>
    <col min="7" max="16384" width="8.6640625" style="389"/>
  </cols>
  <sheetData>
    <row r="1" spans="1:6" ht="33.75" customHeight="1" thickBot="1">
      <c r="A1" s="613" t="s">
        <v>107</v>
      </c>
      <c r="B1" s="613"/>
      <c r="C1" s="613"/>
      <c r="D1" s="613"/>
      <c r="E1" s="613"/>
      <c r="F1" s="613"/>
    </row>
    <row r="2" spans="1:6" ht="30" customHeight="1" thickBot="1">
      <c r="A2" s="78" t="s">
        <v>0</v>
      </c>
      <c r="B2" s="79" t="s">
        <v>3</v>
      </c>
      <c r="C2" s="78" t="s">
        <v>1</v>
      </c>
      <c r="D2" s="78" t="s">
        <v>5</v>
      </c>
      <c r="E2" s="80" t="s">
        <v>66</v>
      </c>
      <c r="F2" s="80" t="s">
        <v>67</v>
      </c>
    </row>
    <row r="3" spans="1:6" ht="30.75" customHeight="1">
      <c r="A3" s="283">
        <v>5100</v>
      </c>
      <c r="B3" s="256" t="s">
        <v>56</v>
      </c>
      <c r="C3" s="257"/>
      <c r="D3" s="258"/>
      <c r="E3" s="259"/>
      <c r="F3" s="274"/>
    </row>
    <row r="4" spans="1:6" ht="31.2">
      <c r="A4" s="86">
        <v>51.01</v>
      </c>
      <c r="B4" s="33" t="s">
        <v>502</v>
      </c>
      <c r="C4" s="34" t="s">
        <v>27</v>
      </c>
      <c r="D4" s="91">
        <v>50</v>
      </c>
      <c r="E4" s="91"/>
      <c r="F4" s="327"/>
    </row>
    <row r="5" spans="1:6" ht="15.6">
      <c r="A5" s="86"/>
      <c r="B5" s="33"/>
      <c r="C5" s="34"/>
      <c r="D5" s="91"/>
      <c r="E5" s="244"/>
      <c r="F5" s="327"/>
    </row>
    <row r="6" spans="1:6" ht="31.2">
      <c r="A6" s="86">
        <v>51.01</v>
      </c>
      <c r="B6" s="33" t="s">
        <v>503</v>
      </c>
      <c r="C6" s="34" t="s">
        <v>27</v>
      </c>
      <c r="D6" s="91">
        <v>24</v>
      </c>
      <c r="E6" s="91"/>
      <c r="F6" s="327"/>
    </row>
    <row r="7" spans="1:6" ht="15.6">
      <c r="A7" s="86"/>
      <c r="B7" s="33"/>
      <c r="C7" s="34"/>
      <c r="D7" s="91"/>
      <c r="E7" s="244"/>
      <c r="F7" s="327"/>
    </row>
    <row r="8" spans="1:6" ht="31.2">
      <c r="A8" s="86" t="s">
        <v>178</v>
      </c>
      <c r="B8" s="33" t="s">
        <v>504</v>
      </c>
      <c r="C8" s="34" t="s">
        <v>27</v>
      </c>
      <c r="D8" s="91">
        <v>120</v>
      </c>
      <c r="E8" s="91"/>
      <c r="F8" s="327"/>
    </row>
    <row r="9" spans="1:6" ht="15.6">
      <c r="A9" s="506"/>
      <c r="B9" s="33"/>
      <c r="C9" s="34"/>
      <c r="D9" s="85"/>
      <c r="E9" s="88"/>
      <c r="F9" s="65"/>
    </row>
    <row r="10" spans="1:6" ht="15.6">
      <c r="A10" s="506"/>
      <c r="B10" s="33"/>
      <c r="C10" s="34"/>
      <c r="D10" s="85"/>
      <c r="E10" s="88"/>
      <c r="F10" s="65"/>
    </row>
    <row r="11" spans="1:6" ht="15.6">
      <c r="A11" s="506"/>
      <c r="B11" s="33"/>
      <c r="C11" s="34"/>
      <c r="D11" s="85"/>
      <c r="E11" s="88"/>
      <c r="F11" s="65"/>
    </row>
    <row r="12" spans="1:6" ht="15.6">
      <c r="A12" s="506"/>
      <c r="B12" s="33"/>
      <c r="C12" s="34"/>
      <c r="D12" s="85"/>
      <c r="E12" s="88"/>
      <c r="F12" s="65"/>
    </row>
    <row r="13" spans="1:6" ht="15.6">
      <c r="A13" s="506"/>
      <c r="B13" s="33"/>
      <c r="C13" s="34"/>
      <c r="D13" s="85"/>
      <c r="E13" s="88"/>
      <c r="F13" s="65"/>
    </row>
    <row r="14" spans="1:6" ht="15.6">
      <c r="A14" s="506"/>
      <c r="B14" s="33"/>
      <c r="C14" s="34"/>
      <c r="D14" s="85"/>
      <c r="E14" s="88"/>
      <c r="F14" s="65"/>
    </row>
    <row r="15" spans="1:6" ht="15.6">
      <c r="A15" s="506"/>
      <c r="B15" s="33"/>
      <c r="C15" s="34"/>
      <c r="D15" s="85"/>
      <c r="E15" s="88"/>
      <c r="F15" s="65"/>
    </row>
    <row r="16" spans="1:6" ht="15.6">
      <c r="A16" s="506"/>
      <c r="B16" s="33"/>
      <c r="C16" s="34"/>
      <c r="D16" s="85"/>
      <c r="E16" s="88"/>
      <c r="F16" s="65"/>
    </row>
    <row r="17" spans="1:6" ht="15.6">
      <c r="A17" s="506"/>
      <c r="B17" s="33"/>
      <c r="C17" s="34"/>
      <c r="D17" s="85"/>
      <c r="E17" s="88"/>
      <c r="F17" s="65"/>
    </row>
    <row r="18" spans="1:6" ht="15.6">
      <c r="A18" s="506"/>
      <c r="B18" s="33"/>
      <c r="C18" s="34"/>
      <c r="D18" s="85"/>
      <c r="E18" s="88"/>
      <c r="F18" s="65"/>
    </row>
    <row r="19" spans="1:6" ht="15.6">
      <c r="A19" s="506"/>
      <c r="B19" s="33"/>
      <c r="C19" s="34"/>
      <c r="D19" s="85"/>
      <c r="E19" s="88"/>
      <c r="F19" s="65"/>
    </row>
    <row r="20" spans="1:6" ht="15.6">
      <c r="A20" s="506"/>
      <c r="B20" s="33"/>
      <c r="C20" s="34"/>
      <c r="D20" s="85"/>
      <c r="E20" s="88"/>
      <c r="F20" s="65"/>
    </row>
    <row r="21" spans="1:6" ht="15.6">
      <c r="A21" s="506"/>
      <c r="B21" s="33"/>
      <c r="C21" s="34"/>
      <c r="D21" s="85"/>
      <c r="E21" s="88"/>
      <c r="F21" s="65"/>
    </row>
    <row r="22" spans="1:6" ht="15.6">
      <c r="A22" s="506"/>
      <c r="B22" s="33"/>
      <c r="C22" s="34"/>
      <c r="D22" s="85"/>
      <c r="E22" s="88"/>
      <c r="F22" s="65"/>
    </row>
    <row r="23" spans="1:6" ht="15.6">
      <c r="A23" s="506"/>
      <c r="B23" s="33"/>
      <c r="C23" s="34"/>
      <c r="D23" s="85"/>
      <c r="E23" s="88"/>
      <c r="F23" s="65"/>
    </row>
    <row r="24" spans="1:6" ht="15.6">
      <c r="A24" s="506"/>
      <c r="B24" s="33"/>
      <c r="C24" s="34"/>
      <c r="D24" s="85"/>
      <c r="E24" s="88"/>
      <c r="F24" s="65"/>
    </row>
    <row r="25" spans="1:6" ht="15.6">
      <c r="A25" s="506"/>
      <c r="B25" s="33"/>
      <c r="C25" s="34"/>
      <c r="D25" s="85"/>
      <c r="E25" s="88"/>
      <c r="F25" s="65"/>
    </row>
    <row r="26" spans="1:6" ht="15.6">
      <c r="A26" s="506"/>
      <c r="B26" s="33"/>
      <c r="C26" s="34"/>
      <c r="D26" s="85"/>
      <c r="E26" s="88"/>
      <c r="F26" s="65"/>
    </row>
    <row r="27" spans="1:6" ht="15.6">
      <c r="A27" s="506"/>
      <c r="B27" s="33"/>
      <c r="C27" s="34"/>
      <c r="D27" s="85"/>
      <c r="E27" s="88"/>
      <c r="F27" s="65"/>
    </row>
    <row r="28" spans="1:6" ht="15.6">
      <c r="A28" s="506"/>
      <c r="B28" s="33"/>
      <c r="C28" s="34"/>
      <c r="D28" s="85"/>
      <c r="E28" s="88"/>
      <c r="F28" s="65"/>
    </row>
    <row r="29" spans="1:6" ht="15.6">
      <c r="A29" s="506"/>
      <c r="B29" s="33"/>
      <c r="C29" s="34"/>
      <c r="D29" s="85"/>
      <c r="E29" s="88"/>
      <c r="F29" s="65"/>
    </row>
    <row r="30" spans="1:6" ht="15.6">
      <c r="A30" s="506"/>
      <c r="B30" s="33"/>
      <c r="C30" s="34"/>
      <c r="D30" s="85"/>
      <c r="E30" s="88"/>
      <c r="F30" s="65"/>
    </row>
    <row r="31" spans="1:6" ht="15.6">
      <c r="A31" s="506"/>
      <c r="B31" s="33"/>
      <c r="C31" s="34"/>
      <c r="D31" s="85"/>
      <c r="E31" s="88"/>
      <c r="F31" s="65"/>
    </row>
    <row r="32" spans="1:6" ht="15.6">
      <c r="A32" s="506"/>
      <c r="B32" s="33"/>
      <c r="C32" s="34"/>
      <c r="D32" s="85"/>
      <c r="E32" s="88"/>
      <c r="F32" s="65"/>
    </row>
    <row r="33" spans="1:6" ht="15.6">
      <c r="A33" s="506"/>
      <c r="B33" s="33"/>
      <c r="C33" s="34"/>
      <c r="D33" s="85"/>
      <c r="E33" s="88"/>
      <c r="F33" s="65"/>
    </row>
    <row r="34" spans="1:6" ht="15.6">
      <c r="A34" s="506"/>
      <c r="B34" s="33"/>
      <c r="C34" s="34"/>
      <c r="D34" s="85"/>
      <c r="E34" s="88"/>
      <c r="F34" s="65"/>
    </row>
    <row r="35" spans="1:6" ht="15.6">
      <c r="A35" s="506"/>
      <c r="B35" s="33"/>
      <c r="C35" s="34"/>
      <c r="D35" s="85"/>
      <c r="E35" s="88"/>
      <c r="F35" s="65"/>
    </row>
    <row r="36" spans="1:6" ht="15.6">
      <c r="A36" s="506"/>
      <c r="B36" s="33"/>
      <c r="C36" s="34"/>
      <c r="D36" s="85"/>
      <c r="E36" s="88"/>
      <c r="F36" s="65"/>
    </row>
    <row r="37" spans="1:6" ht="15.6">
      <c r="A37" s="506"/>
      <c r="B37" s="33"/>
      <c r="C37" s="34"/>
      <c r="D37" s="85"/>
      <c r="E37" s="88"/>
      <c r="F37" s="65"/>
    </row>
    <row r="38" spans="1:6" ht="15.6">
      <c r="A38" s="506"/>
      <c r="B38" s="33"/>
      <c r="C38" s="34"/>
      <c r="D38" s="85"/>
      <c r="E38" s="88"/>
      <c r="F38" s="65"/>
    </row>
    <row r="39" spans="1:6" ht="15.6">
      <c r="A39" s="506"/>
      <c r="B39" s="33"/>
      <c r="C39" s="34"/>
      <c r="D39" s="85"/>
      <c r="E39" s="88"/>
      <c r="F39" s="65"/>
    </row>
    <row r="40" spans="1:6" ht="15.6">
      <c r="A40" s="506"/>
      <c r="B40" s="33"/>
      <c r="C40" s="34"/>
      <c r="D40" s="85"/>
      <c r="E40" s="88"/>
      <c r="F40" s="65"/>
    </row>
    <row r="41" spans="1:6" ht="15.6">
      <c r="A41" s="506"/>
      <c r="B41" s="33"/>
      <c r="C41" s="34"/>
      <c r="D41" s="85"/>
      <c r="E41" s="88"/>
      <c r="F41" s="65"/>
    </row>
    <row r="42" spans="1:6" ht="15.6">
      <c r="A42" s="506"/>
      <c r="B42" s="33"/>
      <c r="C42" s="34"/>
      <c r="D42" s="85"/>
      <c r="E42" s="88"/>
      <c r="F42" s="65"/>
    </row>
    <row r="43" spans="1:6" ht="15.6">
      <c r="A43" s="506"/>
      <c r="B43" s="33"/>
      <c r="C43" s="34"/>
      <c r="D43" s="85"/>
      <c r="E43" s="88"/>
      <c r="F43" s="65"/>
    </row>
    <row r="44" spans="1:6" ht="15.6">
      <c r="A44" s="506"/>
      <c r="B44" s="33"/>
      <c r="C44" s="34"/>
      <c r="D44" s="85"/>
      <c r="E44" s="88"/>
      <c r="F44" s="65"/>
    </row>
    <row r="45" spans="1:6" ht="15.6">
      <c r="A45" s="506"/>
      <c r="B45" s="33"/>
      <c r="C45" s="34"/>
      <c r="D45" s="85"/>
      <c r="E45" s="88"/>
      <c r="F45" s="65"/>
    </row>
    <row r="46" spans="1:6" ht="15.6">
      <c r="A46" s="506"/>
      <c r="B46" s="33"/>
      <c r="C46" s="34"/>
      <c r="D46" s="85"/>
      <c r="E46" s="88"/>
      <c r="F46" s="65"/>
    </row>
    <row r="47" spans="1:6" ht="15.6">
      <c r="A47" s="506"/>
      <c r="B47" s="33"/>
      <c r="C47" s="34"/>
      <c r="D47" s="85"/>
      <c r="E47" s="88"/>
      <c r="F47" s="65"/>
    </row>
    <row r="48" spans="1:6" ht="15.6">
      <c r="A48" s="506"/>
      <c r="B48" s="33"/>
      <c r="C48" s="34"/>
      <c r="D48" s="85"/>
      <c r="E48" s="88"/>
      <c r="F48" s="65"/>
    </row>
    <row r="49" spans="1:6" ht="15.6">
      <c r="A49" s="506"/>
      <c r="B49" s="33"/>
      <c r="C49" s="34"/>
      <c r="D49" s="85"/>
      <c r="E49" s="88"/>
      <c r="F49" s="65"/>
    </row>
    <row r="50" spans="1:6" ht="16.2" thickBot="1">
      <c r="A50" s="506"/>
      <c r="B50" s="33"/>
      <c r="C50" s="34"/>
      <c r="D50" s="85"/>
      <c r="E50" s="88"/>
      <c r="F50" s="65"/>
    </row>
    <row r="51" spans="1:6" ht="30" customHeight="1" thickBot="1">
      <c r="A51" s="102">
        <v>5100</v>
      </c>
      <c r="B51" s="601" t="s">
        <v>90</v>
      </c>
      <c r="C51" s="602"/>
      <c r="D51" s="602"/>
      <c r="E51" s="605"/>
      <c r="F51" s="105">
        <f>SUM(F4:F50)</f>
        <v>0</v>
      </c>
    </row>
  </sheetData>
  <mergeCells count="2">
    <mergeCell ref="A1:F1"/>
    <mergeCell ref="B51:E51"/>
  </mergeCells>
  <pageMargins left="0.7" right="0.7" top="0.75" bottom="0.75" header="0.3" footer="0.3"/>
  <pageSetup scale="88" fitToHeight="0" orientation="portrait" r:id="rId1"/>
  <headerFooter>
    <oddFooter>&amp;L&amp;F&amp;R&amp;A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F3752-847A-4894-AD14-970976BFF0F8}">
  <sheetPr>
    <pageSetUpPr fitToPage="1"/>
  </sheetPr>
  <dimension ref="A1:F51"/>
  <sheetViews>
    <sheetView showGridLines="0" zoomScaleNormal="100" zoomScaleSheetLayoutView="100" workbookViewId="0">
      <selection activeCell="D11" sqref="D11"/>
    </sheetView>
  </sheetViews>
  <sheetFormatPr defaultColWidth="8.6640625" defaultRowHeight="13.2"/>
  <cols>
    <col min="1" max="1" width="9.6640625" style="457" customWidth="1"/>
    <col min="2" max="2" width="48.33203125" style="457" customWidth="1"/>
    <col min="3" max="3" width="7.88671875" style="457" customWidth="1"/>
    <col min="4" max="4" width="9.109375" style="457" customWidth="1"/>
    <col min="5" max="5" width="12.88671875" style="457" bestFit="1" customWidth="1"/>
    <col min="6" max="6" width="20.21875" style="457" customWidth="1"/>
    <col min="7" max="16384" width="8.6640625" style="457"/>
  </cols>
  <sheetData>
    <row r="1" spans="1:6" ht="33.75" customHeight="1" thickBot="1">
      <c r="A1" s="614" t="s">
        <v>107</v>
      </c>
      <c r="B1" s="614"/>
      <c r="C1" s="614"/>
      <c r="D1" s="614"/>
      <c r="E1" s="614"/>
      <c r="F1" s="614"/>
    </row>
    <row r="2" spans="1:6" ht="30" customHeight="1" thickBot="1">
      <c r="A2" s="359" t="s">
        <v>0</v>
      </c>
      <c r="B2" s="358" t="s">
        <v>3</v>
      </c>
      <c r="C2" s="359" t="s">
        <v>1</v>
      </c>
      <c r="D2" s="359" t="s">
        <v>5</v>
      </c>
      <c r="E2" s="80" t="s">
        <v>66</v>
      </c>
      <c r="F2" s="80" t="s">
        <v>67</v>
      </c>
    </row>
    <row r="3" spans="1:6" ht="30.75" customHeight="1">
      <c r="A3" s="574">
        <v>5200</v>
      </c>
      <c r="B3" s="431" t="s">
        <v>415</v>
      </c>
      <c r="C3" s="432"/>
      <c r="D3" s="432"/>
      <c r="E3" s="397"/>
      <c r="F3" s="227"/>
    </row>
    <row r="4" spans="1:6" ht="60.6">
      <c r="A4" s="455" t="s">
        <v>505</v>
      </c>
      <c r="B4" s="533" t="s">
        <v>506</v>
      </c>
      <c r="C4" s="432" t="s">
        <v>2</v>
      </c>
      <c r="D4" s="432">
        <v>1000</v>
      </c>
      <c r="E4" s="525"/>
      <c r="F4" s="227"/>
    </row>
    <row r="5" spans="1:6" ht="15">
      <c r="A5" s="451"/>
      <c r="B5" s="433"/>
      <c r="C5" s="432"/>
      <c r="D5" s="432"/>
      <c r="E5" s="397"/>
      <c r="F5" s="227" t="str">
        <f t="shared" ref="F5" si="0">IF(E5="","",E5*D5)</f>
        <v/>
      </c>
    </row>
    <row r="6" spans="1:6" ht="15.6">
      <c r="A6" s="282"/>
      <c r="B6" s="250"/>
      <c r="C6" s="251"/>
      <c r="D6" s="91"/>
      <c r="E6" s="91"/>
      <c r="F6" s="327" t="str">
        <f>IF(E6="","",E6*D6)</f>
        <v/>
      </c>
    </row>
    <row r="7" spans="1:6" ht="15.6">
      <c r="A7" s="282"/>
      <c r="B7" s="250"/>
      <c r="C7" s="251"/>
      <c r="D7" s="91"/>
      <c r="E7" s="244"/>
      <c r="F7" s="327" t="str">
        <f>IF(E7="","",E7*D7)</f>
        <v/>
      </c>
    </row>
    <row r="8" spans="1:6" ht="15.6">
      <c r="A8" s="282"/>
      <c r="B8" s="250"/>
      <c r="C8" s="251"/>
      <c r="D8" s="91"/>
      <c r="E8" s="91"/>
      <c r="F8" s="327" t="str">
        <f>IF(E8="","",E8*D8)</f>
        <v/>
      </c>
    </row>
    <row r="9" spans="1:6" ht="15.6">
      <c r="A9" s="584"/>
      <c r="B9" s="250"/>
      <c r="C9" s="251"/>
      <c r="D9" s="85"/>
      <c r="E9" s="88"/>
      <c r="F9" s="372"/>
    </row>
    <row r="10" spans="1:6" ht="15.6">
      <c r="A10" s="584"/>
      <c r="B10" s="250"/>
      <c r="C10" s="251"/>
      <c r="D10" s="85"/>
      <c r="E10" s="88"/>
      <c r="F10" s="372"/>
    </row>
    <row r="11" spans="1:6" ht="15.6">
      <c r="A11" s="584"/>
      <c r="B11" s="250"/>
      <c r="C11" s="251"/>
      <c r="D11" s="85"/>
      <c r="E11" s="88"/>
      <c r="F11" s="372"/>
    </row>
    <row r="12" spans="1:6" ht="15.6">
      <c r="A12" s="584"/>
      <c r="B12" s="250"/>
      <c r="C12" s="251"/>
      <c r="D12" s="85"/>
      <c r="E12" s="88"/>
      <c r="F12" s="372"/>
    </row>
    <row r="13" spans="1:6" ht="15.6">
      <c r="A13" s="584"/>
      <c r="B13" s="250"/>
      <c r="C13" s="251"/>
      <c r="D13" s="85"/>
      <c r="E13" s="88"/>
      <c r="F13" s="372"/>
    </row>
    <row r="14" spans="1:6" ht="15.6">
      <c r="A14" s="584"/>
      <c r="B14" s="250"/>
      <c r="C14" s="251"/>
      <c r="D14" s="85"/>
      <c r="E14" s="88"/>
      <c r="F14" s="372"/>
    </row>
    <row r="15" spans="1:6" ht="15.6">
      <c r="A15" s="584"/>
      <c r="B15" s="250"/>
      <c r="C15" s="251"/>
      <c r="D15" s="85"/>
      <c r="E15" s="88"/>
      <c r="F15" s="372"/>
    </row>
    <row r="16" spans="1:6" ht="15.6">
      <c r="A16" s="584"/>
      <c r="B16" s="250"/>
      <c r="C16" s="251"/>
      <c r="D16" s="85"/>
      <c r="E16" s="88"/>
      <c r="F16" s="372"/>
    </row>
    <row r="17" spans="1:6" ht="15.6">
      <c r="A17" s="584"/>
      <c r="B17" s="250"/>
      <c r="C17" s="251"/>
      <c r="D17" s="85"/>
      <c r="E17" s="88"/>
      <c r="F17" s="372"/>
    </row>
    <row r="18" spans="1:6" ht="15.6">
      <c r="A18" s="584"/>
      <c r="B18" s="250"/>
      <c r="C18" s="251"/>
      <c r="D18" s="85"/>
      <c r="E18" s="88"/>
      <c r="F18" s="372"/>
    </row>
    <row r="19" spans="1:6" ht="15.6">
      <c r="A19" s="584"/>
      <c r="B19" s="250"/>
      <c r="C19" s="251"/>
      <c r="D19" s="85"/>
      <c r="E19" s="88"/>
      <c r="F19" s="372"/>
    </row>
    <row r="20" spans="1:6" ht="15.6">
      <c r="A20" s="584"/>
      <c r="B20" s="250"/>
      <c r="C20" s="251"/>
      <c r="D20" s="85"/>
      <c r="E20" s="88"/>
      <c r="F20" s="372"/>
    </row>
    <row r="21" spans="1:6" ht="15.6">
      <c r="A21" s="584"/>
      <c r="B21" s="250"/>
      <c r="C21" s="251"/>
      <c r="D21" s="85"/>
      <c r="E21" s="88"/>
      <c r="F21" s="372"/>
    </row>
    <row r="22" spans="1:6" ht="15.6">
      <c r="A22" s="584"/>
      <c r="B22" s="250"/>
      <c r="C22" s="251"/>
      <c r="D22" s="85"/>
      <c r="E22" s="88"/>
      <c r="F22" s="372"/>
    </row>
    <row r="23" spans="1:6" ht="15.6">
      <c r="A23" s="584"/>
      <c r="B23" s="250"/>
      <c r="C23" s="251"/>
      <c r="D23" s="85"/>
      <c r="E23" s="88"/>
      <c r="F23" s="372"/>
    </row>
    <row r="24" spans="1:6" ht="15.6">
      <c r="A24" s="584"/>
      <c r="B24" s="250"/>
      <c r="C24" s="251"/>
      <c r="D24" s="85"/>
      <c r="E24" s="88"/>
      <c r="F24" s="372"/>
    </row>
    <row r="25" spans="1:6" ht="15.6">
      <c r="A25" s="584"/>
      <c r="B25" s="250"/>
      <c r="C25" s="251"/>
      <c r="D25" s="85"/>
      <c r="E25" s="88"/>
      <c r="F25" s="372"/>
    </row>
    <row r="26" spans="1:6" ht="15.6">
      <c r="A26" s="584"/>
      <c r="B26" s="250"/>
      <c r="C26" s="251"/>
      <c r="D26" s="85"/>
      <c r="E26" s="88"/>
      <c r="F26" s="372"/>
    </row>
    <row r="27" spans="1:6" ht="15.6">
      <c r="A27" s="584"/>
      <c r="B27" s="250"/>
      <c r="C27" s="251"/>
      <c r="D27" s="85"/>
      <c r="E27" s="88"/>
      <c r="F27" s="372"/>
    </row>
    <row r="28" spans="1:6" ht="15.6">
      <c r="A28" s="584"/>
      <c r="B28" s="250"/>
      <c r="C28" s="251"/>
      <c r="D28" s="85"/>
      <c r="E28" s="88"/>
      <c r="F28" s="372"/>
    </row>
    <row r="29" spans="1:6" ht="15.6">
      <c r="A29" s="584"/>
      <c r="B29" s="250"/>
      <c r="C29" s="251"/>
      <c r="D29" s="85"/>
      <c r="E29" s="88"/>
      <c r="F29" s="372"/>
    </row>
    <row r="30" spans="1:6" ht="15.6">
      <c r="A30" s="584"/>
      <c r="B30" s="250"/>
      <c r="C30" s="251"/>
      <c r="D30" s="85"/>
      <c r="E30" s="88"/>
      <c r="F30" s="372"/>
    </row>
    <row r="31" spans="1:6" ht="15.6">
      <c r="A31" s="584"/>
      <c r="B31" s="250"/>
      <c r="C31" s="251"/>
      <c r="D31" s="85"/>
      <c r="E31" s="88"/>
      <c r="F31" s="372"/>
    </row>
    <row r="32" spans="1:6" ht="15.6">
      <c r="A32" s="584"/>
      <c r="B32" s="250"/>
      <c r="C32" s="251"/>
      <c r="D32" s="85"/>
      <c r="E32" s="88"/>
      <c r="F32" s="372"/>
    </row>
    <row r="33" spans="1:6" ht="15.6">
      <c r="A33" s="584"/>
      <c r="B33" s="250"/>
      <c r="C33" s="251"/>
      <c r="D33" s="85"/>
      <c r="E33" s="88"/>
      <c r="F33" s="372"/>
    </row>
    <row r="34" spans="1:6" ht="15.6">
      <c r="A34" s="584"/>
      <c r="B34" s="250"/>
      <c r="C34" s="251"/>
      <c r="D34" s="85"/>
      <c r="E34" s="88"/>
      <c r="F34" s="372"/>
    </row>
    <row r="35" spans="1:6" ht="15.6">
      <c r="A35" s="584"/>
      <c r="B35" s="250"/>
      <c r="C35" s="251"/>
      <c r="D35" s="85"/>
      <c r="E35" s="88"/>
      <c r="F35" s="372"/>
    </row>
    <row r="36" spans="1:6" ht="15.6">
      <c r="A36" s="584"/>
      <c r="B36" s="250"/>
      <c r="C36" s="251"/>
      <c r="D36" s="85"/>
      <c r="E36" s="88"/>
      <c r="F36" s="372"/>
    </row>
    <row r="37" spans="1:6" ht="15.6">
      <c r="A37" s="584"/>
      <c r="B37" s="250"/>
      <c r="C37" s="251"/>
      <c r="D37" s="85"/>
      <c r="E37" s="88"/>
      <c r="F37" s="372"/>
    </row>
    <row r="38" spans="1:6" ht="15.6">
      <c r="A38" s="584"/>
      <c r="B38" s="250"/>
      <c r="C38" s="251"/>
      <c r="D38" s="85"/>
      <c r="E38" s="88"/>
      <c r="F38" s="372"/>
    </row>
    <row r="39" spans="1:6" ht="15.6">
      <c r="A39" s="584"/>
      <c r="B39" s="250"/>
      <c r="C39" s="251"/>
      <c r="D39" s="85"/>
      <c r="E39" s="88"/>
      <c r="F39" s="372"/>
    </row>
    <row r="40" spans="1:6" ht="15.6">
      <c r="A40" s="584"/>
      <c r="B40" s="250"/>
      <c r="C40" s="251"/>
      <c r="D40" s="85"/>
      <c r="E40" s="88"/>
      <c r="F40" s="372"/>
    </row>
    <row r="41" spans="1:6" ht="15.6">
      <c r="A41" s="584"/>
      <c r="B41" s="250"/>
      <c r="C41" s="251"/>
      <c r="D41" s="85"/>
      <c r="E41" s="88"/>
      <c r="F41" s="372"/>
    </row>
    <row r="42" spans="1:6" ht="15.6">
      <c r="A42" s="584"/>
      <c r="B42" s="250"/>
      <c r="C42" s="251"/>
      <c r="D42" s="85"/>
      <c r="E42" s="88"/>
      <c r="F42" s="372"/>
    </row>
    <row r="43" spans="1:6" ht="15.6">
      <c r="A43" s="584"/>
      <c r="B43" s="250"/>
      <c r="C43" s="251"/>
      <c r="D43" s="85"/>
      <c r="E43" s="88"/>
      <c r="F43" s="372"/>
    </row>
    <row r="44" spans="1:6" ht="15.6">
      <c r="A44" s="584"/>
      <c r="B44" s="250"/>
      <c r="C44" s="251"/>
      <c r="D44" s="85"/>
      <c r="E44" s="88"/>
      <c r="F44" s="372"/>
    </row>
    <row r="45" spans="1:6" ht="15.6">
      <c r="A45" s="584"/>
      <c r="B45" s="250"/>
      <c r="C45" s="251"/>
      <c r="D45" s="85"/>
      <c r="E45" s="88"/>
      <c r="F45" s="372"/>
    </row>
    <row r="46" spans="1:6" ht="15.6">
      <c r="A46" s="584"/>
      <c r="B46" s="250"/>
      <c r="C46" s="251"/>
      <c r="D46" s="85"/>
      <c r="E46" s="88"/>
      <c r="F46" s="372"/>
    </row>
    <row r="47" spans="1:6" ht="15.6">
      <c r="A47" s="584"/>
      <c r="B47" s="250"/>
      <c r="C47" s="251"/>
      <c r="D47" s="85"/>
      <c r="E47" s="88"/>
      <c r="F47" s="372"/>
    </row>
    <row r="48" spans="1:6" ht="15.6">
      <c r="A48" s="584"/>
      <c r="B48" s="250"/>
      <c r="C48" s="251"/>
      <c r="D48" s="85"/>
      <c r="E48" s="88"/>
      <c r="F48" s="372"/>
    </row>
    <row r="49" spans="1:6" ht="15.6">
      <c r="A49" s="584"/>
      <c r="B49" s="250"/>
      <c r="C49" s="251"/>
      <c r="D49" s="85"/>
      <c r="E49" s="88"/>
      <c r="F49" s="372"/>
    </row>
    <row r="50" spans="1:6" ht="16.2" thickBot="1">
      <c r="A50" s="584"/>
      <c r="B50" s="250"/>
      <c r="C50" s="251"/>
      <c r="D50" s="85"/>
      <c r="E50" s="88"/>
      <c r="F50" s="372"/>
    </row>
    <row r="51" spans="1:6" ht="30" customHeight="1" thickBot="1">
      <c r="A51" s="342">
        <v>5200</v>
      </c>
      <c r="B51" s="587" t="s">
        <v>90</v>
      </c>
      <c r="C51" s="588"/>
      <c r="D51" s="588"/>
      <c r="E51" s="615"/>
      <c r="F51" s="105"/>
    </row>
  </sheetData>
  <mergeCells count="2">
    <mergeCell ref="A1:F1"/>
    <mergeCell ref="B51:E51"/>
  </mergeCells>
  <pageMargins left="0.7" right="0.7" top="0.75" bottom="0.75" header="0.3" footer="0.3"/>
  <pageSetup scale="85" fitToHeight="0" orientation="portrait" r:id="rId1"/>
  <headerFooter>
    <oddFooter>&amp;L&amp;F&amp;R&amp;A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1">
    <pageSetUpPr fitToPage="1"/>
  </sheetPr>
  <dimension ref="A1:F64"/>
  <sheetViews>
    <sheetView showGridLines="0" zoomScaleNormal="100" zoomScaleSheetLayoutView="100" workbookViewId="0">
      <selection activeCell="D11" sqref="D11"/>
    </sheetView>
  </sheetViews>
  <sheetFormatPr defaultRowHeight="13.2"/>
  <cols>
    <col min="1" max="1" width="9.6640625" customWidth="1"/>
    <col min="2" max="2" width="60" customWidth="1"/>
    <col min="3" max="3" width="6.33203125" customWidth="1"/>
    <col min="4" max="4" width="11.6640625" bestFit="1" customWidth="1"/>
    <col min="5" max="5" width="15.6640625" bestFit="1" customWidth="1"/>
    <col min="6" max="6" width="15.88671875" bestFit="1" customWidth="1"/>
    <col min="9" max="9" width="32.33203125" customWidth="1"/>
  </cols>
  <sheetData>
    <row r="1" spans="1:6" ht="18.75" customHeight="1" thickBot="1">
      <c r="A1" s="300" t="s">
        <v>217</v>
      </c>
    </row>
    <row r="2" spans="1:6" ht="30" customHeight="1" thickBot="1">
      <c r="A2" s="78" t="s">
        <v>0</v>
      </c>
      <c r="B2" s="79" t="s">
        <v>3</v>
      </c>
      <c r="C2" s="78" t="s">
        <v>1</v>
      </c>
      <c r="D2" s="78" t="s">
        <v>5</v>
      </c>
      <c r="E2" s="80" t="s">
        <v>66</v>
      </c>
      <c r="F2" s="80" t="s">
        <v>67</v>
      </c>
    </row>
    <row r="3" spans="1:6" ht="36.75" customHeight="1">
      <c r="A3" s="101">
        <v>5400</v>
      </c>
      <c r="B3" s="59" t="s">
        <v>70</v>
      </c>
      <c r="C3" s="43"/>
      <c r="D3" s="160"/>
      <c r="E3" s="162"/>
      <c r="F3" s="193"/>
    </row>
    <row r="4" spans="1:6" ht="15.6">
      <c r="A4" s="86" t="s">
        <v>179</v>
      </c>
      <c r="B4" s="33" t="s">
        <v>108</v>
      </c>
      <c r="C4" s="34"/>
      <c r="D4" s="91"/>
      <c r="E4" s="162"/>
      <c r="F4" s="37" t="str">
        <f>IF(E4="","",E4*D4)</f>
        <v/>
      </c>
    </row>
    <row r="5" spans="1:6" ht="15.6">
      <c r="A5" s="86"/>
      <c r="B5" s="33" t="s">
        <v>126</v>
      </c>
      <c r="C5" s="34"/>
      <c r="D5" s="91"/>
      <c r="E5" s="162"/>
      <c r="F5" s="37" t="str">
        <f>IF(E5="","",E5*D5)</f>
        <v/>
      </c>
    </row>
    <row r="6" spans="1:6" ht="15.6">
      <c r="A6" s="86"/>
      <c r="B6" s="33" t="s">
        <v>127</v>
      </c>
      <c r="C6" s="34"/>
      <c r="D6" s="91"/>
      <c r="E6" s="162"/>
      <c r="F6" s="37" t="str">
        <f>IF(E6="","",E6*D6)</f>
        <v/>
      </c>
    </row>
    <row r="7" spans="1:6" ht="15.6">
      <c r="A7" s="86"/>
      <c r="B7" s="33" t="s">
        <v>188</v>
      </c>
      <c r="C7" s="34"/>
      <c r="D7" s="91"/>
      <c r="E7" s="162"/>
      <c r="F7" s="37"/>
    </row>
    <row r="8" spans="1:6" ht="15.6">
      <c r="A8" s="86"/>
      <c r="B8" s="33" t="s">
        <v>189</v>
      </c>
      <c r="C8" s="34"/>
      <c r="D8" s="91"/>
      <c r="E8" s="162"/>
      <c r="F8" s="37"/>
    </row>
    <row r="9" spans="1:6" ht="18">
      <c r="A9" s="86" t="s">
        <v>11</v>
      </c>
      <c r="B9" s="64" t="s">
        <v>135</v>
      </c>
      <c r="C9" s="109" t="s">
        <v>19</v>
      </c>
      <c r="D9" s="91">
        <v>30</v>
      </c>
      <c r="E9" s="91"/>
      <c r="F9" s="509"/>
    </row>
    <row r="10" spans="1:6" ht="18">
      <c r="A10" s="86" t="s">
        <v>9</v>
      </c>
      <c r="B10" s="64" t="s">
        <v>136</v>
      </c>
      <c r="C10" s="109" t="s">
        <v>19</v>
      </c>
      <c r="D10" s="91">
        <v>9</v>
      </c>
      <c r="E10" s="91"/>
      <c r="F10" s="509"/>
    </row>
    <row r="11" spans="1:6" ht="18">
      <c r="A11" s="86" t="s">
        <v>21</v>
      </c>
      <c r="B11" s="64" t="s">
        <v>137</v>
      </c>
      <c r="C11" s="109" t="s">
        <v>19</v>
      </c>
      <c r="D11" s="91">
        <v>15</v>
      </c>
      <c r="E11" s="91"/>
      <c r="F11" s="509"/>
    </row>
    <row r="12" spans="1:6" ht="15.6">
      <c r="A12" s="86"/>
      <c r="B12" s="64"/>
      <c r="C12" s="109"/>
      <c r="D12" s="91"/>
      <c r="E12" s="91"/>
      <c r="F12" s="509"/>
    </row>
    <row r="13" spans="1:6" ht="15.6">
      <c r="A13" s="86" t="s">
        <v>180</v>
      </c>
      <c r="B13" s="64" t="s">
        <v>138</v>
      </c>
      <c r="C13" s="109" t="s">
        <v>27</v>
      </c>
      <c r="D13" s="91">
        <v>120</v>
      </c>
      <c r="E13" s="91"/>
      <c r="F13" s="509"/>
    </row>
    <row r="14" spans="1:6" ht="15.6">
      <c r="A14" s="86"/>
      <c r="B14" s="64"/>
      <c r="C14" s="109"/>
      <c r="D14" s="91"/>
      <c r="E14" s="162"/>
      <c r="F14" s="509"/>
    </row>
    <row r="15" spans="1:6" ht="15.6">
      <c r="A15" s="98"/>
      <c r="B15" s="64"/>
      <c r="C15" s="109"/>
      <c r="D15" s="91"/>
      <c r="E15" s="162"/>
      <c r="F15" s="327"/>
    </row>
    <row r="16" spans="1:6" ht="15.6">
      <c r="A16" s="98"/>
      <c r="B16" s="163"/>
      <c r="C16" s="164"/>
      <c r="D16" s="507"/>
      <c r="E16" s="508"/>
      <c r="F16" s="509"/>
    </row>
    <row r="17" spans="1:6" ht="15.6">
      <c r="A17" s="98"/>
      <c r="B17" s="163"/>
      <c r="C17" s="164"/>
      <c r="D17" s="507"/>
      <c r="E17" s="508"/>
      <c r="F17" s="509"/>
    </row>
    <row r="18" spans="1:6" ht="15.6">
      <c r="A18" s="98"/>
      <c r="B18" s="163"/>
      <c r="C18" s="164"/>
      <c r="D18" s="507"/>
      <c r="E18" s="508"/>
      <c r="F18" s="509"/>
    </row>
    <row r="19" spans="1:6" ht="15.6">
      <c r="A19" s="98"/>
      <c r="B19" s="122"/>
      <c r="C19" s="164"/>
      <c r="D19" s="507"/>
      <c r="E19" s="510"/>
      <c r="F19" s="509"/>
    </row>
    <row r="20" spans="1:6" ht="15.6">
      <c r="A20" s="98"/>
      <c r="B20" s="64"/>
      <c r="C20" s="164"/>
      <c r="D20" s="507"/>
      <c r="E20" s="508"/>
      <c r="F20" s="509"/>
    </row>
    <row r="21" spans="1:6" ht="15.6">
      <c r="A21" s="98"/>
      <c r="B21" s="163"/>
      <c r="C21" s="164"/>
      <c r="D21" s="160"/>
      <c r="E21" s="49"/>
      <c r="F21" s="509"/>
    </row>
    <row r="22" spans="1:6" ht="15.6">
      <c r="A22" s="98"/>
      <c r="B22" s="163"/>
      <c r="C22" s="164"/>
      <c r="D22" s="160"/>
      <c r="E22" s="49"/>
      <c r="F22" s="509"/>
    </row>
    <row r="23" spans="1:6" ht="15.6">
      <c r="A23" s="98"/>
      <c r="B23" s="163"/>
      <c r="C23" s="164"/>
      <c r="D23" s="160"/>
      <c r="E23" s="49"/>
      <c r="F23" s="509"/>
    </row>
    <row r="24" spans="1:6" ht="15.6">
      <c r="A24" s="98"/>
      <c r="B24" s="163"/>
      <c r="C24" s="164"/>
      <c r="D24" s="160"/>
      <c r="E24" s="49"/>
      <c r="F24" s="509" t="str">
        <f t="shared" ref="F24:F27" si="0">IF(E24="","",E24*D24)</f>
        <v/>
      </c>
    </row>
    <row r="25" spans="1:6" ht="15.6">
      <c r="A25" s="98"/>
      <c r="B25" s="163"/>
      <c r="C25" s="164"/>
      <c r="D25" s="160"/>
      <c r="E25" s="49"/>
      <c r="F25" s="509" t="str">
        <f t="shared" si="0"/>
        <v/>
      </c>
    </row>
    <row r="26" spans="1:6" ht="15.6">
      <c r="A26" s="98"/>
      <c r="B26" s="163"/>
      <c r="C26" s="164"/>
      <c r="D26" s="160"/>
      <c r="E26" s="49"/>
      <c r="F26" s="509" t="str">
        <f t="shared" si="0"/>
        <v/>
      </c>
    </row>
    <row r="27" spans="1:6" ht="15.6">
      <c r="A27" s="98"/>
      <c r="B27" s="163"/>
      <c r="C27" s="164"/>
      <c r="D27" s="160"/>
      <c r="E27" s="49"/>
      <c r="F27" s="509" t="str">
        <f t="shared" si="0"/>
        <v/>
      </c>
    </row>
    <row r="28" spans="1:6" ht="15.6">
      <c r="A28" s="98"/>
      <c r="B28" s="163"/>
      <c r="C28" s="164"/>
      <c r="D28" s="160"/>
      <c r="E28" s="49"/>
      <c r="F28" s="50"/>
    </row>
    <row r="29" spans="1:6" ht="15.6">
      <c r="A29" s="98"/>
      <c r="B29" s="163"/>
      <c r="C29" s="164"/>
      <c r="D29" s="160"/>
      <c r="E29" s="49"/>
      <c r="F29" s="50"/>
    </row>
    <row r="30" spans="1:6" ht="15.6">
      <c r="A30" s="98"/>
      <c r="B30" s="163"/>
      <c r="C30" s="164"/>
      <c r="D30" s="160"/>
      <c r="E30" s="49"/>
      <c r="F30" s="50"/>
    </row>
    <row r="31" spans="1:6" ht="15.6">
      <c r="A31" s="98"/>
      <c r="B31" s="163"/>
      <c r="C31" s="164"/>
      <c r="D31" s="160"/>
      <c r="E31" s="49"/>
      <c r="F31" s="50"/>
    </row>
    <row r="32" spans="1:6" ht="15.6">
      <c r="A32" s="98"/>
      <c r="B32" s="163"/>
      <c r="C32" s="164"/>
      <c r="D32" s="160"/>
      <c r="E32" s="49"/>
      <c r="F32" s="50"/>
    </row>
    <row r="33" spans="1:6" ht="15.6">
      <c r="A33" s="98"/>
      <c r="B33" s="163"/>
      <c r="C33" s="164"/>
      <c r="D33" s="160"/>
      <c r="E33" s="49"/>
      <c r="F33" s="50"/>
    </row>
    <row r="34" spans="1:6" ht="15.6">
      <c r="A34" s="98"/>
      <c r="B34" s="163"/>
      <c r="C34" s="164"/>
      <c r="D34" s="160"/>
      <c r="E34" s="49"/>
      <c r="F34" s="50"/>
    </row>
    <row r="35" spans="1:6" ht="15.6">
      <c r="A35" s="98"/>
      <c r="B35" s="163"/>
      <c r="C35" s="164"/>
      <c r="D35" s="160"/>
      <c r="E35" s="49"/>
      <c r="F35" s="50"/>
    </row>
    <row r="36" spans="1:6" ht="15.6">
      <c r="A36" s="98"/>
      <c r="B36" s="163"/>
      <c r="C36" s="164"/>
      <c r="D36" s="160"/>
      <c r="E36" s="49"/>
      <c r="F36" s="50"/>
    </row>
    <row r="37" spans="1:6" ht="15.6">
      <c r="A37" s="98"/>
      <c r="B37" s="163"/>
      <c r="C37" s="164"/>
      <c r="D37" s="160"/>
      <c r="E37" s="49"/>
      <c r="F37" s="50"/>
    </row>
    <row r="38" spans="1:6" ht="15.6">
      <c r="A38" s="98"/>
      <c r="B38" s="163"/>
      <c r="C38" s="164"/>
      <c r="D38" s="160"/>
      <c r="E38" s="49"/>
      <c r="F38" s="50"/>
    </row>
    <row r="39" spans="1:6" ht="15.6">
      <c r="A39" s="98"/>
      <c r="B39" s="163"/>
      <c r="C39" s="164"/>
      <c r="D39" s="160"/>
      <c r="E39" s="49"/>
      <c r="F39" s="50"/>
    </row>
    <row r="40" spans="1:6" ht="15.6">
      <c r="A40" s="98"/>
      <c r="B40" s="163"/>
      <c r="C40" s="164"/>
      <c r="D40" s="160"/>
      <c r="E40" s="49"/>
      <c r="F40" s="50"/>
    </row>
    <row r="41" spans="1:6" ht="15.6">
      <c r="A41" s="98"/>
      <c r="B41" s="163"/>
      <c r="C41" s="164"/>
      <c r="D41" s="160"/>
      <c r="E41" s="49"/>
      <c r="F41" s="50"/>
    </row>
    <row r="42" spans="1:6" ht="15.6">
      <c r="A42" s="98"/>
      <c r="B42" s="163"/>
      <c r="C42" s="164"/>
      <c r="D42" s="160"/>
      <c r="E42" s="49"/>
      <c r="F42" s="50"/>
    </row>
    <row r="43" spans="1:6" ht="15.6">
      <c r="A43" s="98"/>
      <c r="B43" s="163"/>
      <c r="C43" s="164"/>
      <c r="D43" s="160"/>
      <c r="E43" s="49"/>
      <c r="F43" s="50"/>
    </row>
    <row r="44" spans="1:6" ht="15.6">
      <c r="A44" s="98"/>
      <c r="B44" s="163"/>
      <c r="C44" s="164"/>
      <c r="D44" s="160"/>
      <c r="E44" s="49"/>
      <c r="F44" s="50"/>
    </row>
    <row r="45" spans="1:6" ht="15.6">
      <c r="A45" s="98"/>
      <c r="B45" s="163"/>
      <c r="C45" s="164"/>
      <c r="D45" s="160"/>
      <c r="E45" s="49"/>
      <c r="F45" s="50"/>
    </row>
    <row r="46" spans="1:6" ht="15.6">
      <c r="A46" s="98"/>
      <c r="B46" s="163"/>
      <c r="C46" s="164"/>
      <c r="D46" s="160"/>
      <c r="E46" s="49"/>
      <c r="F46" s="50"/>
    </row>
    <row r="47" spans="1:6" ht="15.6">
      <c r="A47" s="98"/>
      <c r="B47" s="163"/>
      <c r="C47" s="164"/>
      <c r="D47" s="160"/>
      <c r="E47" s="49"/>
      <c r="F47" s="50"/>
    </row>
    <row r="48" spans="1:6" ht="15.6">
      <c r="A48" s="98"/>
      <c r="B48" s="163"/>
      <c r="C48" s="164"/>
      <c r="D48" s="160"/>
      <c r="E48" s="49"/>
      <c r="F48" s="50"/>
    </row>
    <row r="49" spans="1:6" ht="15.6">
      <c r="A49" s="98"/>
      <c r="B49" s="163"/>
      <c r="C49" s="164"/>
      <c r="D49" s="160"/>
      <c r="E49" s="49"/>
      <c r="F49" s="50"/>
    </row>
    <row r="50" spans="1:6" ht="15.6">
      <c r="A50" s="98"/>
      <c r="B50" s="163"/>
      <c r="C50" s="164"/>
      <c r="D50" s="160"/>
      <c r="E50" s="49"/>
      <c r="F50" s="50"/>
    </row>
    <row r="51" spans="1:6" ht="15.6">
      <c r="A51" s="98"/>
      <c r="B51" s="163"/>
      <c r="C51" s="164"/>
      <c r="D51" s="160"/>
      <c r="E51" s="49"/>
      <c r="F51" s="50"/>
    </row>
    <row r="52" spans="1:6" ht="15.6">
      <c r="A52" s="98"/>
      <c r="B52" s="163"/>
      <c r="C52" s="164"/>
      <c r="D52" s="160"/>
      <c r="E52" s="49"/>
      <c r="F52" s="50"/>
    </row>
    <row r="53" spans="1:6" ht="15.6">
      <c r="A53" s="98"/>
      <c r="B53" s="163"/>
      <c r="C53" s="164"/>
      <c r="D53" s="160"/>
      <c r="E53" s="49"/>
      <c r="F53" s="50"/>
    </row>
    <row r="54" spans="1:6" ht="15.6">
      <c r="A54" s="98"/>
      <c r="B54" s="163"/>
      <c r="C54" s="164"/>
      <c r="D54" s="160"/>
      <c r="E54" s="49"/>
      <c r="F54" s="50"/>
    </row>
    <row r="55" spans="1:6" ht="15.6">
      <c r="A55" s="98"/>
      <c r="B55" s="163"/>
      <c r="C55" s="164"/>
      <c r="D55" s="160"/>
      <c r="E55" s="49"/>
      <c r="F55" s="50"/>
    </row>
    <row r="56" spans="1:6" ht="15.6">
      <c r="A56" s="98"/>
      <c r="B56" s="163"/>
      <c r="C56" s="164"/>
      <c r="D56" s="160"/>
      <c r="E56" s="49"/>
      <c r="F56" s="50"/>
    </row>
    <row r="57" spans="1:6" ht="15.6">
      <c r="A57" s="98"/>
      <c r="B57" s="163"/>
      <c r="C57" s="164"/>
      <c r="D57" s="160"/>
      <c r="E57" s="49"/>
      <c r="F57" s="50"/>
    </row>
    <row r="58" spans="1:6" ht="15.6">
      <c r="A58" s="98"/>
      <c r="B58" s="163"/>
      <c r="C58" s="164"/>
      <c r="D58" s="160"/>
      <c r="E58" s="49"/>
      <c r="F58" s="50"/>
    </row>
    <row r="59" spans="1:6" ht="15.6">
      <c r="A59" s="98"/>
      <c r="B59" s="163"/>
      <c r="C59" s="164"/>
      <c r="D59" s="160"/>
      <c r="E59" s="49"/>
      <c r="F59" s="50"/>
    </row>
    <row r="60" spans="1:6" ht="15.6">
      <c r="A60" s="98"/>
      <c r="B60" s="163"/>
      <c r="C60" s="164"/>
      <c r="D60" s="160"/>
      <c r="E60" s="49"/>
      <c r="F60" s="50"/>
    </row>
    <row r="61" spans="1:6" ht="15.6">
      <c r="A61" s="98"/>
      <c r="B61" s="163"/>
      <c r="C61" s="164"/>
      <c r="D61" s="160"/>
      <c r="E61" s="49"/>
      <c r="F61" s="50"/>
    </row>
    <row r="62" spans="1:6" ht="16.2" thickBot="1">
      <c r="A62" s="98"/>
      <c r="B62" s="163"/>
      <c r="C62" s="164"/>
      <c r="D62" s="160"/>
      <c r="E62" s="49"/>
      <c r="F62" s="50"/>
    </row>
    <row r="63" spans="1:6" ht="30" customHeight="1" thickBot="1">
      <c r="A63" s="102">
        <v>5400</v>
      </c>
      <c r="B63" s="601" t="s">
        <v>90</v>
      </c>
      <c r="C63" s="602"/>
      <c r="D63" s="602"/>
      <c r="E63" s="605"/>
      <c r="F63" s="105">
        <f>SUM(F4:F62)</f>
        <v>0</v>
      </c>
    </row>
    <row r="64" spans="1:6" ht="15.6">
      <c r="A64" s="213"/>
      <c r="B64" s="205"/>
      <c r="C64" s="205"/>
      <c r="D64" s="205"/>
      <c r="E64" s="205"/>
      <c r="F64" s="206"/>
    </row>
  </sheetData>
  <mergeCells count="1">
    <mergeCell ref="B63:E63"/>
  </mergeCells>
  <pageMargins left="0.7" right="0.7" top="0.75" bottom="0.75" header="0.3" footer="0.3"/>
  <pageSetup scale="77" fitToHeight="0" orientation="portrait" r:id="rId1"/>
  <headerFoot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FE15B-E27F-44ED-B73D-F092A7577580}">
  <sheetPr>
    <pageSetUpPr fitToPage="1"/>
  </sheetPr>
  <dimension ref="A1:G64"/>
  <sheetViews>
    <sheetView showGridLines="0" zoomScaleNormal="100" zoomScaleSheetLayoutView="89" workbookViewId="0">
      <selection activeCell="D11" sqref="D11"/>
    </sheetView>
  </sheetViews>
  <sheetFormatPr defaultColWidth="9.109375" defaultRowHeight="13.2"/>
  <cols>
    <col min="1" max="1" width="8.77734375" style="334" customWidth="1"/>
    <col min="2" max="2" width="56.77734375" style="210" customWidth="1"/>
    <col min="3" max="3" width="9.77734375" style="210" customWidth="1"/>
    <col min="4" max="4" width="13.44140625" style="210" customWidth="1"/>
    <col min="5" max="6" width="16.77734375" style="210" customWidth="1"/>
    <col min="7" max="7" width="14.109375" style="210" bestFit="1" customWidth="1"/>
    <col min="8" max="9" width="9.109375" style="210"/>
    <col min="10" max="10" width="12.88671875" style="210" bestFit="1" customWidth="1"/>
    <col min="11" max="16384" width="9.109375" style="210"/>
  </cols>
  <sheetData>
    <row r="1" spans="1:6" ht="40.049999999999997" customHeight="1" thickBot="1">
      <c r="A1" s="586" t="s">
        <v>207</v>
      </c>
      <c r="B1" s="586"/>
    </row>
    <row r="2" spans="1:6" ht="34.950000000000003" customHeight="1" thickBot="1">
      <c r="A2" s="316" t="s">
        <v>0</v>
      </c>
      <c r="B2" s="317" t="s">
        <v>3</v>
      </c>
      <c r="C2" s="318" t="s">
        <v>1</v>
      </c>
      <c r="D2" s="319" t="s">
        <v>5</v>
      </c>
      <c r="E2" s="320" t="s">
        <v>77</v>
      </c>
      <c r="F2" s="320" t="s">
        <v>69</v>
      </c>
    </row>
    <row r="3" spans="1:6" ht="36.6" customHeight="1">
      <c r="A3" s="321">
        <v>1400</v>
      </c>
      <c r="B3" s="564" t="s">
        <v>466</v>
      </c>
      <c r="C3" s="322"/>
      <c r="D3" s="323"/>
      <c r="E3" s="324"/>
      <c r="F3" s="325"/>
    </row>
    <row r="4" spans="1:6" ht="15.75" customHeight="1">
      <c r="A4" s="126" t="s">
        <v>257</v>
      </c>
      <c r="B4" s="127" t="s">
        <v>465</v>
      </c>
      <c r="C4" s="118"/>
      <c r="D4" s="119"/>
      <c r="E4" s="326"/>
      <c r="F4" s="327"/>
    </row>
    <row r="5" spans="1:6" ht="15.75" customHeight="1">
      <c r="A5" s="126"/>
      <c r="B5" s="127"/>
      <c r="C5" s="118"/>
      <c r="D5" s="119"/>
      <c r="E5" s="326"/>
      <c r="F5" s="327"/>
    </row>
    <row r="6" spans="1:6" ht="15.75" customHeight="1">
      <c r="A6" s="287" t="s">
        <v>260</v>
      </c>
      <c r="B6" s="129" t="s">
        <v>467</v>
      </c>
      <c r="C6" s="118" t="s">
        <v>262</v>
      </c>
      <c r="D6" s="480">
        <v>1</v>
      </c>
      <c r="E6" s="326"/>
      <c r="F6" s="327"/>
    </row>
    <row r="7" spans="1:6" ht="15.75" customHeight="1">
      <c r="A7" s="287" t="s">
        <v>9</v>
      </c>
      <c r="B7" s="479" t="s">
        <v>468</v>
      </c>
      <c r="C7" s="118" t="s">
        <v>262</v>
      </c>
      <c r="D7" s="480">
        <v>1</v>
      </c>
      <c r="E7" s="326"/>
      <c r="F7" s="327"/>
    </row>
    <row r="8" spans="1:6" ht="15.75" customHeight="1">
      <c r="A8" s="287"/>
      <c r="B8" s="129"/>
      <c r="C8" s="118"/>
      <c r="D8" s="119"/>
      <c r="E8" s="326"/>
      <c r="F8" s="327"/>
    </row>
    <row r="9" spans="1:6" ht="15.75" customHeight="1">
      <c r="A9" s="126" t="s">
        <v>258</v>
      </c>
      <c r="B9" s="127" t="s">
        <v>469</v>
      </c>
      <c r="C9" s="118"/>
      <c r="D9" s="119"/>
      <c r="E9" s="326"/>
      <c r="F9" s="327"/>
    </row>
    <row r="10" spans="1:6" ht="15.75" customHeight="1">
      <c r="A10" s="126"/>
      <c r="B10" s="127"/>
      <c r="C10" s="118"/>
      <c r="D10" s="119"/>
      <c r="E10" s="326"/>
      <c r="F10" s="327"/>
    </row>
    <row r="11" spans="1:6" ht="15.75" customHeight="1">
      <c r="A11" s="287" t="s">
        <v>11</v>
      </c>
      <c r="B11" s="129" t="s">
        <v>470</v>
      </c>
      <c r="C11" s="118" t="s">
        <v>262</v>
      </c>
      <c r="D11" s="119">
        <v>1</v>
      </c>
      <c r="E11" s="326"/>
      <c r="F11" s="327"/>
    </row>
    <row r="12" spans="1:6" ht="15.75" customHeight="1">
      <c r="A12" s="495" t="s">
        <v>9</v>
      </c>
      <c r="B12" s="129" t="s">
        <v>261</v>
      </c>
      <c r="C12" s="118" t="s">
        <v>262</v>
      </c>
      <c r="D12" s="119">
        <v>1</v>
      </c>
      <c r="E12" s="326"/>
      <c r="F12" s="327"/>
    </row>
    <row r="13" spans="1:6" ht="15.75" customHeight="1">
      <c r="A13" s="495"/>
      <c r="B13" s="129"/>
      <c r="C13" s="483"/>
      <c r="D13" s="119"/>
      <c r="E13" s="326"/>
      <c r="F13" s="327"/>
    </row>
    <row r="14" spans="1:6" ht="15.75" customHeight="1">
      <c r="A14" s="126" t="s">
        <v>370</v>
      </c>
      <c r="B14" s="134" t="s">
        <v>371</v>
      </c>
      <c r="C14" s="481"/>
      <c r="D14" s="326"/>
      <c r="E14" s="326"/>
      <c r="F14" s="327"/>
    </row>
    <row r="15" spans="1:6" ht="15.75" customHeight="1">
      <c r="A15" s="126"/>
      <c r="B15" s="134"/>
      <c r="C15" s="481"/>
      <c r="D15" s="326"/>
      <c r="E15" s="326"/>
      <c r="F15" s="327"/>
    </row>
    <row r="16" spans="1:6" ht="15.75" customHeight="1">
      <c r="A16" s="565" t="s">
        <v>11</v>
      </c>
      <c r="B16" s="482" t="s">
        <v>515</v>
      </c>
      <c r="C16" s="481" t="s">
        <v>262</v>
      </c>
      <c r="D16" s="583">
        <v>1</v>
      </c>
      <c r="E16" s="326"/>
      <c r="F16" s="327"/>
    </row>
    <row r="17" spans="1:6" ht="15.75" customHeight="1">
      <c r="A17" s="287" t="s">
        <v>9</v>
      </c>
      <c r="B17" s="482" t="s">
        <v>471</v>
      </c>
      <c r="C17" s="118" t="s">
        <v>262</v>
      </c>
      <c r="D17" s="119">
        <v>1</v>
      </c>
      <c r="E17" s="326"/>
      <c r="F17" s="327"/>
    </row>
    <row r="18" spans="1:6" ht="15.75" customHeight="1">
      <c r="A18" s="495"/>
      <c r="B18" s="129"/>
      <c r="C18" s="118"/>
      <c r="D18" s="119"/>
      <c r="E18" s="326"/>
      <c r="F18" s="327"/>
    </row>
    <row r="19" spans="1:6" ht="15.75" customHeight="1">
      <c r="A19" s="126" t="s">
        <v>259</v>
      </c>
      <c r="B19" s="134" t="s">
        <v>242</v>
      </c>
      <c r="C19" s="118"/>
      <c r="D19" s="129"/>
      <c r="E19" s="326"/>
      <c r="F19" s="327"/>
    </row>
    <row r="20" spans="1:6" ht="15.75" customHeight="1">
      <c r="A20" s="126"/>
      <c r="B20" s="134"/>
      <c r="C20" s="118"/>
      <c r="D20" s="129"/>
      <c r="E20" s="326"/>
      <c r="F20" s="327"/>
    </row>
    <row r="21" spans="1:6" ht="15.75" customHeight="1">
      <c r="A21" s="287" t="s">
        <v>11</v>
      </c>
      <c r="B21" s="122" t="s">
        <v>472</v>
      </c>
      <c r="C21" s="118" t="s">
        <v>79</v>
      </c>
      <c r="D21" s="119">
        <v>24</v>
      </c>
      <c r="E21" s="326"/>
      <c r="F21" s="327"/>
    </row>
    <row r="22" spans="1:6" ht="15.75" customHeight="1">
      <c r="A22" s="287"/>
      <c r="B22" s="122"/>
      <c r="C22" s="118"/>
      <c r="D22" s="119"/>
      <c r="E22" s="326"/>
      <c r="F22" s="327"/>
    </row>
    <row r="23" spans="1:6" ht="15.75" customHeight="1">
      <c r="A23" s="287" t="s">
        <v>372</v>
      </c>
      <c r="B23" s="122" t="s">
        <v>473</v>
      </c>
      <c r="C23" s="118" t="s">
        <v>79</v>
      </c>
      <c r="D23" s="119">
        <v>24</v>
      </c>
      <c r="E23" s="326"/>
      <c r="F23" s="327"/>
    </row>
    <row r="24" spans="1:6" ht="15.75" customHeight="1">
      <c r="A24" s="287"/>
      <c r="B24" s="129"/>
      <c r="C24" s="118"/>
      <c r="D24" s="129"/>
      <c r="E24" s="118"/>
      <c r="F24" s="327"/>
    </row>
    <row r="25" spans="1:6" ht="15.75" customHeight="1">
      <c r="A25" s="126" t="s">
        <v>474</v>
      </c>
      <c r="B25" s="134" t="s">
        <v>253</v>
      </c>
      <c r="C25" s="118"/>
      <c r="D25" s="119"/>
      <c r="E25" s="326"/>
      <c r="F25" s="327" t="str">
        <f>IF(D25="","",E25*D25)</f>
        <v/>
      </c>
    </row>
    <row r="26" spans="1:6" ht="15.75" customHeight="1">
      <c r="A26" s="287"/>
      <c r="B26" s="122"/>
      <c r="C26" s="118"/>
      <c r="D26" s="119"/>
      <c r="E26" s="326"/>
      <c r="F26" s="327" t="str">
        <f>IF(D26="","",E26*D26)</f>
        <v/>
      </c>
    </row>
    <row r="27" spans="1:6" ht="15.75" customHeight="1">
      <c r="A27" s="287" t="s">
        <v>11</v>
      </c>
      <c r="B27" s="122" t="s">
        <v>254</v>
      </c>
      <c r="C27" s="118" t="s">
        <v>243</v>
      </c>
      <c r="D27" s="119">
        <v>1</v>
      </c>
      <c r="E27" s="326">
        <f>150000*4*24</f>
        <v>14400000</v>
      </c>
      <c r="F27" s="327">
        <f>IF(D27="","",E27*D27)</f>
        <v>14400000</v>
      </c>
    </row>
    <row r="28" spans="1:6" ht="15.75" customHeight="1">
      <c r="A28" s="287"/>
      <c r="B28" s="122"/>
      <c r="C28" s="118"/>
      <c r="D28" s="119"/>
      <c r="E28" s="326"/>
      <c r="F28" s="327" t="str">
        <f>IF(D28="","",E28*D28)</f>
        <v/>
      </c>
    </row>
    <row r="29" spans="1:6" ht="15.75" customHeight="1">
      <c r="A29" s="287" t="s">
        <v>9</v>
      </c>
      <c r="B29" s="122" t="s">
        <v>475</v>
      </c>
      <c r="C29" s="118" t="s">
        <v>60</v>
      </c>
      <c r="D29" s="51">
        <f>F27</f>
        <v>14400000</v>
      </c>
      <c r="E29" s="328"/>
      <c r="F29" s="327"/>
    </row>
    <row r="30" spans="1:6" ht="15.75" customHeight="1">
      <c r="A30" s="287"/>
      <c r="B30" s="122"/>
      <c r="C30" s="118"/>
      <c r="D30" s="119"/>
      <c r="E30" s="326"/>
      <c r="F30" s="327" t="str">
        <f t="shared" ref="F30:F38" si="0">IF(D30="","",E30*D30)</f>
        <v/>
      </c>
    </row>
    <row r="31" spans="1:6" ht="15.75" customHeight="1">
      <c r="A31" s="126" t="s">
        <v>263</v>
      </c>
      <c r="B31" s="134" t="s">
        <v>373</v>
      </c>
      <c r="C31" s="118"/>
      <c r="D31" s="119"/>
      <c r="E31" s="326"/>
      <c r="F31" s="327" t="str">
        <f t="shared" si="0"/>
        <v/>
      </c>
    </row>
    <row r="32" spans="1:6" ht="15.75" customHeight="1">
      <c r="A32" s="287"/>
      <c r="B32" s="122"/>
      <c r="C32" s="118"/>
      <c r="D32" s="119"/>
      <c r="E32" s="326"/>
      <c r="F32" s="327" t="str">
        <f t="shared" si="0"/>
        <v/>
      </c>
    </row>
    <row r="33" spans="1:7" ht="30" customHeight="1">
      <c r="A33" s="287" t="s">
        <v>260</v>
      </c>
      <c r="B33" s="482" t="s">
        <v>513</v>
      </c>
      <c r="C33" s="118" t="s">
        <v>79</v>
      </c>
      <c r="D33" s="119">
        <v>24</v>
      </c>
      <c r="E33" s="326"/>
      <c r="F33" s="327"/>
    </row>
    <row r="34" spans="1:7" ht="15.75" customHeight="1">
      <c r="A34" s="287"/>
      <c r="B34" s="122"/>
      <c r="C34" s="118"/>
      <c r="D34" s="119"/>
      <c r="E34" s="326"/>
      <c r="F34" s="327"/>
    </row>
    <row r="35" spans="1:7" ht="15.75" customHeight="1">
      <c r="A35" s="126"/>
      <c r="B35" s="134"/>
      <c r="C35" s="118"/>
      <c r="D35" s="119"/>
      <c r="E35" s="326"/>
      <c r="F35" s="327"/>
    </row>
    <row r="36" spans="1:7" ht="15.75" customHeight="1">
      <c r="A36" s="287"/>
      <c r="B36" s="129"/>
      <c r="C36" s="118"/>
      <c r="D36" s="129"/>
      <c r="E36" s="118"/>
      <c r="F36" s="327"/>
    </row>
    <row r="37" spans="1:7" ht="15.75" customHeight="1">
      <c r="A37" s="287"/>
      <c r="B37" s="122"/>
      <c r="C37" s="118"/>
      <c r="D37" s="119"/>
      <c r="E37" s="326"/>
      <c r="F37" s="327"/>
      <c r="G37" s="391"/>
    </row>
    <row r="38" spans="1:7" ht="15.75" customHeight="1">
      <c r="A38" s="287"/>
      <c r="B38" s="122"/>
      <c r="C38" s="118"/>
      <c r="D38" s="119"/>
      <c r="E38" s="326"/>
      <c r="F38" s="327" t="str">
        <f t="shared" si="0"/>
        <v/>
      </c>
    </row>
    <row r="39" spans="1:7" ht="15.75" customHeight="1">
      <c r="A39" s="287"/>
      <c r="B39" s="122"/>
      <c r="C39" s="118"/>
      <c r="D39" s="118"/>
      <c r="E39" s="326"/>
      <c r="F39" s="327"/>
    </row>
    <row r="40" spans="1:7" ht="15.75" customHeight="1">
      <c r="A40" s="287"/>
      <c r="B40" s="122"/>
      <c r="C40" s="118"/>
      <c r="D40" s="118"/>
      <c r="E40" s="326"/>
      <c r="F40" s="327"/>
    </row>
    <row r="41" spans="1:7" ht="15.75" customHeight="1">
      <c r="A41" s="287"/>
      <c r="B41" s="122"/>
      <c r="C41" s="118"/>
      <c r="D41" s="118"/>
      <c r="E41" s="326"/>
      <c r="F41" s="327"/>
    </row>
    <row r="42" spans="1:7" ht="15.75" customHeight="1">
      <c r="A42" s="287"/>
      <c r="B42" s="122"/>
      <c r="C42" s="118"/>
      <c r="D42" s="118"/>
      <c r="E42" s="326"/>
      <c r="F42" s="327"/>
    </row>
    <row r="43" spans="1:7" ht="15.75" customHeight="1">
      <c r="A43" s="287"/>
      <c r="B43" s="122"/>
      <c r="C43" s="118"/>
      <c r="D43" s="118"/>
      <c r="E43" s="326"/>
      <c r="F43" s="327"/>
    </row>
    <row r="44" spans="1:7" ht="15.75" customHeight="1">
      <c r="A44" s="287"/>
      <c r="B44" s="122"/>
      <c r="C44" s="118"/>
      <c r="D44" s="118"/>
      <c r="E44" s="326"/>
      <c r="F44" s="327"/>
    </row>
    <row r="45" spans="1:7" ht="15.75" customHeight="1">
      <c r="A45" s="287"/>
      <c r="B45" s="122"/>
      <c r="C45" s="118"/>
      <c r="D45" s="118"/>
      <c r="E45" s="326"/>
      <c r="F45" s="327"/>
    </row>
    <row r="46" spans="1:7" ht="15.75" customHeight="1">
      <c r="A46" s="287"/>
      <c r="B46" s="122"/>
      <c r="C46" s="118"/>
      <c r="D46" s="118"/>
      <c r="E46" s="326"/>
      <c r="F46" s="327"/>
    </row>
    <row r="47" spans="1:7" ht="15.75" customHeight="1">
      <c r="A47" s="287"/>
      <c r="B47" s="122"/>
      <c r="C47" s="118"/>
      <c r="D47" s="118"/>
      <c r="E47" s="326"/>
      <c r="F47" s="327"/>
    </row>
    <row r="48" spans="1:7" ht="15.75" customHeight="1">
      <c r="A48" s="287"/>
      <c r="B48" s="122"/>
      <c r="C48" s="118"/>
      <c r="D48" s="118"/>
      <c r="E48" s="326"/>
      <c r="F48" s="327"/>
    </row>
    <row r="49" spans="1:6" ht="15.75" customHeight="1">
      <c r="A49" s="287"/>
      <c r="B49" s="122"/>
      <c r="C49" s="118"/>
      <c r="D49" s="118"/>
      <c r="E49" s="326"/>
      <c r="F49" s="327"/>
    </row>
    <row r="50" spans="1:6" ht="15.75" customHeight="1">
      <c r="A50" s="287"/>
      <c r="B50" s="122"/>
      <c r="C50" s="118"/>
      <c r="D50" s="118"/>
      <c r="E50" s="326"/>
      <c r="F50" s="327"/>
    </row>
    <row r="51" spans="1:6" ht="15.75" customHeight="1">
      <c r="A51" s="287"/>
      <c r="B51" s="122"/>
      <c r="C51" s="118"/>
      <c r="D51" s="118"/>
      <c r="E51" s="326"/>
      <c r="F51" s="327"/>
    </row>
    <row r="52" spans="1:6" ht="15.75" customHeight="1">
      <c r="A52" s="287"/>
      <c r="B52" s="122"/>
      <c r="C52" s="118"/>
      <c r="D52" s="118"/>
      <c r="E52" s="326"/>
      <c r="F52" s="327"/>
    </row>
    <row r="53" spans="1:6" ht="15.75" customHeight="1">
      <c r="A53" s="287"/>
      <c r="B53" s="122"/>
      <c r="C53" s="118"/>
      <c r="D53" s="118"/>
      <c r="E53" s="326"/>
      <c r="F53" s="327"/>
    </row>
    <row r="54" spans="1:6" ht="15.75" customHeight="1">
      <c r="A54" s="287"/>
      <c r="B54" s="122"/>
      <c r="C54" s="118"/>
      <c r="D54" s="118"/>
      <c r="E54" s="326"/>
      <c r="F54" s="327"/>
    </row>
    <row r="55" spans="1:6" ht="15.75" customHeight="1">
      <c r="A55" s="287"/>
      <c r="B55" s="122"/>
      <c r="C55" s="118"/>
      <c r="D55" s="118"/>
      <c r="E55" s="326"/>
      <c r="F55" s="327"/>
    </row>
    <row r="56" spans="1:6" ht="15.75" customHeight="1">
      <c r="A56" s="287"/>
      <c r="B56" s="122"/>
      <c r="C56" s="118"/>
      <c r="D56" s="118"/>
      <c r="E56" s="326"/>
      <c r="F56" s="327"/>
    </row>
    <row r="57" spans="1:6" ht="15.75" customHeight="1">
      <c r="A57" s="287"/>
      <c r="B57" s="122"/>
      <c r="C57" s="118"/>
      <c r="D57" s="118"/>
      <c r="E57" s="326"/>
      <c r="F57" s="327"/>
    </row>
    <row r="58" spans="1:6" ht="15.75" customHeight="1">
      <c r="A58" s="287"/>
      <c r="B58" s="122"/>
      <c r="C58" s="118"/>
      <c r="D58" s="118"/>
      <c r="E58" s="326"/>
      <c r="F58" s="327"/>
    </row>
    <row r="59" spans="1:6" ht="15.75" customHeight="1">
      <c r="A59" s="287"/>
      <c r="B59" s="122"/>
      <c r="C59" s="118"/>
      <c r="D59" s="119"/>
      <c r="E59" s="326"/>
      <c r="F59" s="327"/>
    </row>
    <row r="60" spans="1:6" ht="15.75" customHeight="1">
      <c r="A60" s="287"/>
      <c r="B60" s="122"/>
      <c r="C60" s="118"/>
      <c r="D60" s="119"/>
      <c r="E60" s="326"/>
      <c r="F60" s="327"/>
    </row>
    <row r="61" spans="1:6" ht="15.75" customHeight="1">
      <c r="A61" s="287"/>
      <c r="B61" s="122"/>
      <c r="C61" s="118"/>
      <c r="D61" s="119"/>
      <c r="E61" s="326"/>
      <c r="F61" s="327"/>
    </row>
    <row r="62" spans="1:6" ht="15.75" customHeight="1" thickBot="1">
      <c r="A62" s="287"/>
      <c r="B62" s="122"/>
      <c r="C62" s="118"/>
      <c r="D62" s="119"/>
      <c r="E62" s="326"/>
      <c r="F62" s="327"/>
    </row>
    <row r="63" spans="1:6" ht="34.950000000000003" customHeight="1" thickBot="1">
      <c r="A63" s="590" t="s">
        <v>90</v>
      </c>
      <c r="B63" s="591"/>
      <c r="C63" s="591"/>
      <c r="D63" s="591"/>
      <c r="E63" s="592"/>
      <c r="F63" s="329"/>
    </row>
    <row r="64" spans="1:6" ht="15.6">
      <c r="A64" s="313"/>
      <c r="B64" s="330"/>
      <c r="C64" s="331"/>
      <c r="D64" s="288"/>
      <c r="E64" s="332"/>
      <c r="F64" s="333"/>
    </row>
  </sheetData>
  <mergeCells count="2">
    <mergeCell ref="A1:B1"/>
    <mergeCell ref="A63:E63"/>
  </mergeCells>
  <pageMargins left="0.7" right="0.7" top="0.75" bottom="0.75" header="0.3" footer="0.3"/>
  <pageSetup scale="75" fitToHeight="0" orientation="portrait" r:id="rId1"/>
  <headerFooter>
    <oddFooter>&amp;L&amp;F&amp;R&amp;A</oddFooter>
  </headerFooter>
  <rowBreaks count="1" manualBreakCount="1">
    <brk id="63" max="5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2">
    <pageSetUpPr fitToPage="1"/>
  </sheetPr>
  <dimension ref="A1:F60"/>
  <sheetViews>
    <sheetView showGridLines="0" topLeftCell="B1" zoomScaleNormal="100" zoomScaleSheetLayoutView="100" workbookViewId="0">
      <selection activeCell="D11" sqref="D11"/>
    </sheetView>
  </sheetViews>
  <sheetFormatPr defaultRowHeight="13.2"/>
  <cols>
    <col min="1" max="1" width="9.6640625" customWidth="1"/>
    <col min="2" max="2" width="60" customWidth="1"/>
    <col min="3" max="3" width="9.109375" bestFit="1" customWidth="1"/>
    <col min="4" max="4" width="8.6640625" bestFit="1" customWidth="1"/>
    <col min="5" max="5" width="13.88671875" bestFit="1" customWidth="1"/>
    <col min="6" max="6" width="15.33203125" customWidth="1"/>
  </cols>
  <sheetData>
    <row r="1" spans="1:6" ht="39.75" customHeight="1" thickBot="1">
      <c r="A1" s="300" t="s">
        <v>219</v>
      </c>
    </row>
    <row r="2" spans="1:6" ht="30" customHeight="1" thickBot="1">
      <c r="A2" s="78" t="s">
        <v>0</v>
      </c>
      <c r="B2" s="79" t="s">
        <v>3</v>
      </c>
      <c r="C2" s="78" t="s">
        <v>1</v>
      </c>
      <c r="D2" s="78" t="s">
        <v>5</v>
      </c>
      <c r="E2" s="80" t="s">
        <v>240</v>
      </c>
      <c r="F2" s="80" t="s">
        <v>69</v>
      </c>
    </row>
    <row r="3" spans="1:6" ht="30" customHeight="1">
      <c r="A3" s="100">
        <v>5500</v>
      </c>
      <c r="B3" s="135" t="s">
        <v>64</v>
      </c>
      <c r="C3" s="191"/>
      <c r="D3" s="157"/>
      <c r="E3" s="192"/>
      <c r="F3" s="193"/>
    </row>
    <row r="4" spans="1:6" ht="15.6">
      <c r="A4" s="107">
        <v>55.03</v>
      </c>
      <c r="B4" s="33" t="s">
        <v>139</v>
      </c>
      <c r="C4" s="109"/>
      <c r="D4" s="91"/>
      <c r="E4" s="194"/>
      <c r="F4" s="50"/>
    </row>
    <row r="5" spans="1:6" ht="15.6">
      <c r="A5" s="86" t="s">
        <v>11</v>
      </c>
      <c r="B5" s="84" t="s">
        <v>15</v>
      </c>
      <c r="C5" s="34" t="s">
        <v>6</v>
      </c>
      <c r="D5" s="91"/>
      <c r="E5" s="88"/>
      <c r="F5" s="509"/>
    </row>
    <row r="6" spans="1:6" ht="15.6">
      <c r="A6" s="86" t="s">
        <v>9</v>
      </c>
      <c r="B6" s="84" t="s">
        <v>16</v>
      </c>
      <c r="C6" s="34" t="s">
        <v>6</v>
      </c>
      <c r="D6" s="91"/>
      <c r="E6" s="88"/>
      <c r="F6" s="509"/>
    </row>
    <row r="7" spans="1:6" ht="18">
      <c r="A7" s="86" t="s">
        <v>12</v>
      </c>
      <c r="B7" s="33" t="s">
        <v>14</v>
      </c>
      <c r="C7" s="109" t="s">
        <v>19</v>
      </c>
      <c r="D7" s="91"/>
      <c r="E7" s="88"/>
      <c r="F7" s="509"/>
    </row>
    <row r="8" spans="1:6" ht="18">
      <c r="A8" s="86" t="s">
        <v>81</v>
      </c>
      <c r="B8" s="33" t="s">
        <v>140</v>
      </c>
      <c r="C8" s="109" t="s">
        <v>19</v>
      </c>
      <c r="D8" s="91"/>
      <c r="E8" s="88"/>
      <c r="F8" s="509"/>
    </row>
    <row r="9" spans="1:6" ht="15.6">
      <c r="A9" s="86"/>
      <c r="B9" s="33"/>
      <c r="C9" s="109"/>
      <c r="D9" s="91"/>
      <c r="E9" s="88"/>
      <c r="F9" s="509"/>
    </row>
    <row r="10" spans="1:6" ht="15.6">
      <c r="A10" s="86">
        <v>55.05</v>
      </c>
      <c r="B10" s="64" t="s">
        <v>72</v>
      </c>
      <c r="C10" s="34" t="s">
        <v>27</v>
      </c>
      <c r="D10" s="91"/>
      <c r="E10" s="88"/>
      <c r="F10" s="509"/>
    </row>
    <row r="11" spans="1:6" ht="15.6">
      <c r="A11" s="86"/>
      <c r="B11" s="33"/>
      <c r="C11" s="109"/>
      <c r="D11" s="91"/>
      <c r="E11" s="88"/>
      <c r="F11" s="509"/>
    </row>
    <row r="12" spans="1:6" ht="15.6">
      <c r="A12" s="86">
        <v>55.06</v>
      </c>
      <c r="B12" s="33" t="s">
        <v>109</v>
      </c>
      <c r="C12" s="64"/>
      <c r="D12" s="246"/>
      <c r="E12" s="88"/>
      <c r="F12" s="509"/>
    </row>
    <row r="13" spans="1:6" ht="15.6">
      <c r="A13" s="86"/>
      <c r="B13" s="33" t="s">
        <v>110</v>
      </c>
      <c r="C13" s="34" t="s">
        <v>6</v>
      </c>
      <c r="D13" s="91"/>
      <c r="E13" s="88"/>
      <c r="F13" s="509"/>
    </row>
    <row r="14" spans="1:6" ht="15.6">
      <c r="A14" s="86"/>
      <c r="B14" s="33"/>
      <c r="C14" s="34"/>
      <c r="D14" s="91"/>
      <c r="E14" s="252"/>
      <c r="F14" s="509" t="str">
        <f t="shared" ref="F14:F19" si="0">IF(E14="","",E14*D14)</f>
        <v/>
      </c>
    </row>
    <row r="15" spans="1:6" ht="15.6">
      <c r="A15" s="86"/>
      <c r="B15" s="42"/>
      <c r="C15" s="40"/>
      <c r="D15" s="93"/>
      <c r="E15" s="254"/>
      <c r="F15" s="509" t="str">
        <f t="shared" si="0"/>
        <v/>
      </c>
    </row>
    <row r="16" spans="1:6" ht="15.6">
      <c r="A16" s="86"/>
      <c r="B16" s="42"/>
      <c r="C16" s="40"/>
      <c r="D16" s="93"/>
      <c r="E16" s="253"/>
      <c r="F16" s="509" t="str">
        <f t="shared" si="0"/>
        <v/>
      </c>
    </row>
    <row r="17" spans="1:6" ht="15.6">
      <c r="A17" s="98"/>
      <c r="B17" s="47"/>
      <c r="C17" s="43"/>
      <c r="D17" s="6"/>
      <c r="E17" s="49"/>
      <c r="F17" s="509" t="str">
        <f t="shared" si="0"/>
        <v/>
      </c>
    </row>
    <row r="18" spans="1:6" ht="15.6">
      <c r="A18" s="98"/>
      <c r="B18" s="196"/>
      <c r="C18" s="188"/>
      <c r="D18" s="212"/>
      <c r="E18" s="197"/>
      <c r="F18" s="509" t="str">
        <f t="shared" si="0"/>
        <v/>
      </c>
    </row>
    <row r="19" spans="1:6" ht="15.6">
      <c r="A19" s="98"/>
      <c r="B19" s="196"/>
      <c r="C19" s="188"/>
      <c r="D19" s="212"/>
      <c r="E19" s="195"/>
      <c r="F19" s="509" t="str">
        <f t="shared" si="0"/>
        <v/>
      </c>
    </row>
    <row r="20" spans="1:6" ht="15.6">
      <c r="A20" s="98"/>
      <c r="B20" s="196"/>
      <c r="C20" s="188"/>
      <c r="D20" s="6"/>
      <c r="E20" s="195"/>
      <c r="F20" s="50"/>
    </row>
    <row r="21" spans="1:6" ht="15.6">
      <c r="A21" s="98"/>
      <c r="B21" s="196"/>
      <c r="C21" s="188"/>
      <c r="D21" s="6"/>
      <c r="E21" s="195"/>
      <c r="F21" s="50"/>
    </row>
    <row r="22" spans="1:6" ht="15.6">
      <c r="A22" s="98"/>
      <c r="B22" s="196"/>
      <c r="C22" s="188"/>
      <c r="D22" s="6"/>
      <c r="E22" s="195"/>
      <c r="F22" s="50"/>
    </row>
    <row r="23" spans="1:6" ht="15.6">
      <c r="A23" s="98"/>
      <c r="B23" s="196"/>
      <c r="C23" s="188"/>
      <c r="D23" s="6"/>
      <c r="E23" s="195"/>
      <c r="F23" s="50"/>
    </row>
    <row r="24" spans="1:6" ht="15.6">
      <c r="A24" s="98"/>
      <c r="B24" s="196"/>
      <c r="C24" s="188"/>
      <c r="D24" s="6"/>
      <c r="E24" s="195"/>
      <c r="F24" s="50"/>
    </row>
    <row r="25" spans="1:6" ht="15.6">
      <c r="A25" s="98"/>
      <c r="B25" s="196"/>
      <c r="C25" s="188"/>
      <c r="D25" s="6"/>
      <c r="E25" s="195"/>
      <c r="F25" s="50"/>
    </row>
    <row r="26" spans="1:6" ht="15.6">
      <c r="A26" s="98"/>
      <c r="B26" s="196"/>
      <c r="C26" s="188"/>
      <c r="D26" s="6"/>
      <c r="E26" s="195"/>
      <c r="F26" s="50"/>
    </row>
    <row r="27" spans="1:6" ht="15.6">
      <c r="A27" s="98"/>
      <c r="B27" s="196"/>
      <c r="C27" s="188"/>
      <c r="D27" s="6"/>
      <c r="E27" s="195"/>
      <c r="F27" s="50"/>
    </row>
    <row r="28" spans="1:6" ht="15.6">
      <c r="A28" s="98"/>
      <c r="B28" s="196"/>
      <c r="C28" s="188"/>
      <c r="D28" s="6"/>
      <c r="E28" s="195"/>
      <c r="F28" s="50"/>
    </row>
    <row r="29" spans="1:6" ht="15.6">
      <c r="A29" s="98"/>
      <c r="B29" s="196"/>
      <c r="C29" s="188"/>
      <c r="D29" s="6"/>
      <c r="E29" s="195"/>
      <c r="F29" s="50"/>
    </row>
    <row r="30" spans="1:6" ht="15.6">
      <c r="A30" s="98"/>
      <c r="B30" s="196"/>
      <c r="C30" s="188"/>
      <c r="D30" s="6"/>
      <c r="E30" s="195"/>
      <c r="F30" s="50"/>
    </row>
    <row r="31" spans="1:6" ht="15.6">
      <c r="A31" s="98"/>
      <c r="B31" s="196"/>
      <c r="C31" s="188"/>
      <c r="D31" s="6"/>
      <c r="E31" s="195"/>
      <c r="F31" s="50"/>
    </row>
    <row r="32" spans="1:6" ht="15.6">
      <c r="A32" s="98"/>
      <c r="B32" s="196"/>
      <c r="C32" s="188"/>
      <c r="D32" s="6"/>
      <c r="E32" s="195"/>
      <c r="F32" s="50"/>
    </row>
    <row r="33" spans="1:6" ht="15.6">
      <c r="A33" s="98"/>
      <c r="B33" s="196"/>
      <c r="C33" s="188"/>
      <c r="D33" s="6"/>
      <c r="E33" s="195"/>
      <c r="F33" s="50"/>
    </row>
    <row r="34" spans="1:6" ht="15.6">
      <c r="A34" s="98"/>
      <c r="B34" s="196"/>
      <c r="C34" s="188"/>
      <c r="D34" s="6"/>
      <c r="E34" s="195"/>
      <c r="F34" s="50"/>
    </row>
    <row r="35" spans="1:6" ht="15.6">
      <c r="A35" s="98"/>
      <c r="B35" s="196"/>
      <c r="C35" s="188"/>
      <c r="D35" s="6"/>
      <c r="E35" s="195"/>
      <c r="F35" s="50"/>
    </row>
    <row r="36" spans="1:6" ht="15.6">
      <c r="A36" s="98"/>
      <c r="B36" s="196"/>
      <c r="C36" s="188"/>
      <c r="D36" s="6"/>
      <c r="E36" s="195"/>
      <c r="F36" s="50"/>
    </row>
    <row r="37" spans="1:6" ht="15.6">
      <c r="A37" s="98"/>
      <c r="B37" s="196"/>
      <c r="C37" s="188"/>
      <c r="D37" s="6"/>
      <c r="E37" s="195"/>
      <c r="F37" s="50"/>
    </row>
    <row r="38" spans="1:6" ht="15.6">
      <c r="A38" s="98"/>
      <c r="B38" s="196"/>
      <c r="C38" s="188"/>
      <c r="D38" s="6"/>
      <c r="E38" s="195"/>
      <c r="F38" s="50"/>
    </row>
    <row r="39" spans="1:6" ht="15.6">
      <c r="A39" s="98"/>
      <c r="B39" s="196"/>
      <c r="C39" s="188"/>
      <c r="D39" s="6"/>
      <c r="E39" s="195"/>
      <c r="F39" s="50"/>
    </row>
    <row r="40" spans="1:6" ht="15.6">
      <c r="A40" s="98"/>
      <c r="B40" s="196"/>
      <c r="C40" s="188"/>
      <c r="D40" s="6"/>
      <c r="E40" s="195"/>
      <c r="F40" s="50"/>
    </row>
    <row r="41" spans="1:6" ht="15.6">
      <c r="A41" s="98"/>
      <c r="B41" s="196"/>
      <c r="C41" s="188"/>
      <c r="D41" s="6"/>
      <c r="E41" s="195"/>
      <c r="F41" s="50"/>
    </row>
    <row r="42" spans="1:6" ht="15.6">
      <c r="A42" s="98"/>
      <c r="B42" s="196"/>
      <c r="C42" s="188"/>
      <c r="D42" s="6"/>
      <c r="E42" s="195"/>
      <c r="F42" s="50"/>
    </row>
    <row r="43" spans="1:6" ht="15.6">
      <c r="A43" s="98"/>
      <c r="B43" s="196"/>
      <c r="C43" s="188"/>
      <c r="D43" s="6"/>
      <c r="E43" s="195"/>
      <c r="F43" s="50"/>
    </row>
    <row r="44" spans="1:6" ht="15.6">
      <c r="A44" s="98"/>
      <c r="B44" s="196"/>
      <c r="C44" s="188"/>
      <c r="D44" s="6"/>
      <c r="E44" s="195"/>
      <c r="F44" s="50"/>
    </row>
    <row r="45" spans="1:6" ht="15.6">
      <c r="A45" s="98"/>
      <c r="B45" s="196"/>
      <c r="C45" s="188"/>
      <c r="D45" s="6"/>
      <c r="E45" s="195"/>
      <c r="F45" s="50"/>
    </row>
    <row r="46" spans="1:6" ht="15.6">
      <c r="A46" s="98"/>
      <c r="B46" s="196"/>
      <c r="C46" s="188"/>
      <c r="D46" s="6"/>
      <c r="E46" s="195"/>
      <c r="F46" s="50"/>
    </row>
    <row r="47" spans="1:6" ht="15.6">
      <c r="A47" s="98"/>
      <c r="B47" s="196"/>
      <c r="C47" s="188"/>
      <c r="D47" s="6"/>
      <c r="E47" s="195"/>
      <c r="F47" s="50"/>
    </row>
    <row r="48" spans="1:6" ht="15.6">
      <c r="A48" s="98"/>
      <c r="B48" s="196"/>
      <c r="C48" s="188"/>
      <c r="D48" s="6"/>
      <c r="E48" s="195"/>
      <c r="F48" s="50"/>
    </row>
    <row r="49" spans="1:6" ht="15.6">
      <c r="A49" s="98"/>
      <c r="B49" s="196"/>
      <c r="C49" s="188"/>
      <c r="D49" s="6"/>
      <c r="E49" s="195"/>
      <c r="F49" s="50"/>
    </row>
    <row r="50" spans="1:6" ht="15.6">
      <c r="A50" s="98"/>
      <c r="B50" s="196"/>
      <c r="C50" s="188"/>
      <c r="D50" s="6"/>
      <c r="E50" s="195"/>
      <c r="F50" s="50"/>
    </row>
    <row r="51" spans="1:6" ht="15.6">
      <c r="A51" s="98"/>
      <c r="B51" s="196"/>
      <c r="C51" s="188"/>
      <c r="D51" s="6"/>
      <c r="E51" s="195"/>
      <c r="F51" s="50"/>
    </row>
    <row r="52" spans="1:6" ht="15.6">
      <c r="A52" s="98"/>
      <c r="B52" s="196"/>
      <c r="C52" s="188"/>
      <c r="D52" s="6"/>
      <c r="E52" s="195"/>
      <c r="F52" s="50"/>
    </row>
    <row r="53" spans="1:6" ht="15.6">
      <c r="A53" s="98"/>
      <c r="B53" s="196"/>
      <c r="C53" s="188"/>
      <c r="D53" s="6"/>
      <c r="E53" s="195"/>
      <c r="F53" s="50"/>
    </row>
    <row r="54" spans="1:6" ht="15.6">
      <c r="A54" s="98"/>
      <c r="B54" s="196"/>
      <c r="C54" s="188"/>
      <c r="D54" s="6"/>
      <c r="E54" s="195"/>
      <c r="F54" s="50"/>
    </row>
    <row r="55" spans="1:6" ht="15.6">
      <c r="A55" s="98"/>
      <c r="B55" s="196"/>
      <c r="C55" s="188"/>
      <c r="D55" s="6"/>
      <c r="E55" s="195"/>
      <c r="F55" s="50"/>
    </row>
    <row r="56" spans="1:6" ht="15.6">
      <c r="A56" s="98"/>
      <c r="B56" s="196"/>
      <c r="C56" s="188"/>
      <c r="D56" s="6"/>
      <c r="E56" s="195"/>
      <c r="F56" s="50"/>
    </row>
    <row r="57" spans="1:6" ht="15.6">
      <c r="A57" s="98"/>
      <c r="B57" s="196"/>
      <c r="C57" s="188"/>
      <c r="D57" s="6"/>
      <c r="E57" s="195"/>
      <c r="F57" s="50"/>
    </row>
    <row r="58" spans="1:6" ht="15.6">
      <c r="A58" s="98"/>
      <c r="B58" s="196"/>
      <c r="C58" s="188"/>
      <c r="D58" s="189"/>
      <c r="E58" s="195"/>
      <c r="F58" s="50"/>
    </row>
    <row r="59" spans="1:6" ht="16.2" thickBot="1">
      <c r="A59" s="165"/>
      <c r="B59" s="198"/>
      <c r="C59" s="199"/>
      <c r="D59" s="200"/>
      <c r="E59" s="201"/>
      <c r="F59" s="136"/>
    </row>
    <row r="60" spans="1:6" ht="30" customHeight="1" thickBot="1">
      <c r="A60" s="102">
        <v>5500</v>
      </c>
      <c r="B60" s="601" t="s">
        <v>90</v>
      </c>
      <c r="C60" s="602"/>
      <c r="D60" s="602"/>
      <c r="E60" s="602"/>
      <c r="F60" s="105">
        <f>SUM(F5:F16)</f>
        <v>0</v>
      </c>
    </row>
  </sheetData>
  <mergeCells count="1">
    <mergeCell ref="B60:E60"/>
  </mergeCells>
  <pageMargins left="0.7" right="0.7" top="0.75" bottom="0.75" header="0.3" footer="0.3"/>
  <pageSetup scale="79" fitToHeight="0" orientation="portrait" r:id="rId1"/>
  <headerFooter>
    <oddFooter>&amp;L&amp;F&amp;R&amp;A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3">
    <pageSetUpPr fitToPage="1"/>
  </sheetPr>
  <dimension ref="A1:F61"/>
  <sheetViews>
    <sheetView showGridLines="0" zoomScaleNormal="100" zoomScaleSheetLayoutView="100" workbookViewId="0">
      <selection activeCell="D11" sqref="D11"/>
    </sheetView>
  </sheetViews>
  <sheetFormatPr defaultRowHeight="13.2"/>
  <cols>
    <col min="1" max="1" width="9.6640625" customWidth="1"/>
    <col min="2" max="2" width="57" bestFit="1" customWidth="1"/>
    <col min="3" max="3" width="8" customWidth="1"/>
    <col min="4" max="4" width="9.6640625" bestFit="1" customWidth="1"/>
    <col min="5" max="5" width="13.88671875" bestFit="1" customWidth="1"/>
    <col min="6" max="6" width="18.6640625" customWidth="1"/>
  </cols>
  <sheetData>
    <row r="1" spans="1:6" ht="27" customHeight="1" thickBot="1">
      <c r="A1" s="299" t="s">
        <v>218</v>
      </c>
    </row>
    <row r="2" spans="1:6" ht="30" customHeight="1" thickBot="1">
      <c r="A2" s="78" t="s">
        <v>0</v>
      </c>
      <c r="B2" s="79" t="s">
        <v>3</v>
      </c>
      <c r="C2" s="78" t="s">
        <v>1</v>
      </c>
      <c r="D2" s="78" t="s">
        <v>5</v>
      </c>
      <c r="E2" s="80" t="s">
        <v>77</v>
      </c>
      <c r="F2" s="80" t="s">
        <v>69</v>
      </c>
    </row>
    <row r="3" spans="1:6" ht="29.25" customHeight="1">
      <c r="A3" s="202">
        <v>5700</v>
      </c>
      <c r="B3" s="28" t="s">
        <v>507</v>
      </c>
      <c r="C3" s="191"/>
      <c r="D3" s="157"/>
      <c r="E3" s="302"/>
      <c r="F3" s="203"/>
    </row>
    <row r="4" spans="1:6" ht="15.6">
      <c r="A4" s="89" t="s">
        <v>401</v>
      </c>
      <c r="B4" s="33" t="s">
        <v>141</v>
      </c>
      <c r="C4" s="109" t="s">
        <v>6</v>
      </c>
      <c r="D4" s="91">
        <v>5</v>
      </c>
      <c r="E4" s="522"/>
      <c r="F4" s="327"/>
    </row>
    <row r="5" spans="1:6" ht="15.6">
      <c r="A5" s="89"/>
      <c r="B5" s="33"/>
      <c r="C5" s="109"/>
      <c r="D5" s="91"/>
      <c r="E5" s="522"/>
      <c r="F5" s="327"/>
    </row>
    <row r="6" spans="1:6" ht="15.6">
      <c r="A6" s="89">
        <v>57.03</v>
      </c>
      <c r="B6" s="33" t="s">
        <v>244</v>
      </c>
      <c r="C6" s="109"/>
      <c r="D6" s="91"/>
      <c r="E6" s="522"/>
      <c r="F6" s="327"/>
    </row>
    <row r="7" spans="1:6" ht="15.6">
      <c r="A7" s="89"/>
      <c r="B7" s="33"/>
      <c r="C7" s="109"/>
      <c r="D7" s="91"/>
      <c r="E7" s="522"/>
      <c r="F7" s="327"/>
    </row>
    <row r="8" spans="1:6" ht="15.6">
      <c r="A8" s="89" t="s">
        <v>11</v>
      </c>
      <c r="B8" s="33" t="s">
        <v>245</v>
      </c>
      <c r="C8" s="109" t="s">
        <v>61</v>
      </c>
      <c r="D8" s="91">
        <v>7.2</v>
      </c>
      <c r="E8" s="522"/>
      <c r="F8" s="327"/>
    </row>
    <row r="9" spans="1:6" ht="15.6">
      <c r="A9" s="89"/>
      <c r="B9" s="33"/>
      <c r="C9" s="109"/>
      <c r="D9" s="91"/>
      <c r="E9" s="522"/>
      <c r="F9" s="327"/>
    </row>
    <row r="10" spans="1:6" ht="31.2">
      <c r="A10" s="89" t="s">
        <v>21</v>
      </c>
      <c r="B10" s="33" t="s">
        <v>246</v>
      </c>
      <c r="C10" s="109"/>
      <c r="D10" s="91"/>
      <c r="E10" s="522"/>
      <c r="F10" s="327"/>
    </row>
    <row r="11" spans="1:6" ht="31.2">
      <c r="A11" s="89" t="s">
        <v>13</v>
      </c>
      <c r="B11" s="33" t="s">
        <v>255</v>
      </c>
      <c r="C11" s="34" t="s">
        <v>20</v>
      </c>
      <c r="D11" s="91">
        <v>2710</v>
      </c>
      <c r="E11" s="523"/>
      <c r="F11" s="327"/>
    </row>
    <row r="12" spans="1:6" ht="31.2">
      <c r="A12" s="89" t="s">
        <v>26</v>
      </c>
      <c r="B12" s="33" t="s">
        <v>247</v>
      </c>
      <c r="C12" s="34" t="s">
        <v>20</v>
      </c>
      <c r="D12" s="91">
        <v>8010</v>
      </c>
      <c r="E12" s="523"/>
      <c r="F12" s="327"/>
    </row>
    <row r="13" spans="1:6" ht="15.6">
      <c r="A13" s="89"/>
      <c r="B13" s="33"/>
      <c r="C13" s="34"/>
      <c r="D13" s="91"/>
      <c r="E13" s="522"/>
      <c r="F13" s="327"/>
    </row>
    <row r="14" spans="1:6" ht="15.6">
      <c r="A14" s="89">
        <v>57.04</v>
      </c>
      <c r="B14" s="33" t="s">
        <v>252</v>
      </c>
      <c r="C14" s="34"/>
      <c r="D14" s="91"/>
      <c r="E14" s="522"/>
      <c r="F14" s="327"/>
    </row>
    <row r="15" spans="1:6" ht="15.6">
      <c r="A15" s="89" t="s">
        <v>11</v>
      </c>
      <c r="B15" s="301" t="s">
        <v>256</v>
      </c>
      <c r="C15" s="34" t="s">
        <v>61</v>
      </c>
      <c r="D15" s="91">
        <v>7.2</v>
      </c>
      <c r="E15" s="522"/>
      <c r="F15" s="327"/>
    </row>
    <row r="16" spans="1:6" ht="15.6">
      <c r="A16" s="89"/>
      <c r="B16" s="33"/>
      <c r="C16" s="34"/>
      <c r="D16" s="91"/>
      <c r="E16" s="522"/>
      <c r="F16" s="327"/>
    </row>
    <row r="17" spans="1:6" ht="15.6">
      <c r="A17" s="89">
        <v>57.09</v>
      </c>
      <c r="B17" s="33" t="s">
        <v>248</v>
      </c>
      <c r="C17" s="109"/>
      <c r="D17" s="91"/>
      <c r="E17" s="524"/>
      <c r="F17" s="327"/>
    </row>
    <row r="18" spans="1:6" ht="15.6">
      <c r="A18" s="89"/>
      <c r="B18" s="33"/>
      <c r="C18" s="109"/>
      <c r="D18" s="91"/>
      <c r="E18" s="524"/>
      <c r="F18" s="327"/>
    </row>
    <row r="19" spans="1:6" ht="15.6">
      <c r="A19" s="89" t="s">
        <v>9</v>
      </c>
      <c r="B19" s="33" t="s">
        <v>249</v>
      </c>
      <c r="C19" s="109"/>
      <c r="D19" s="91"/>
      <c r="E19" s="523"/>
      <c r="F19" s="327"/>
    </row>
    <row r="20" spans="1:6" ht="15.6">
      <c r="A20" s="89"/>
      <c r="B20" s="47"/>
      <c r="C20" s="164"/>
      <c r="D20" s="6"/>
      <c r="E20" s="522"/>
      <c r="F20" s="327"/>
    </row>
    <row r="21" spans="1:6" ht="15.6">
      <c r="A21" s="89" t="s">
        <v>13</v>
      </c>
      <c r="B21" s="47" t="s">
        <v>250</v>
      </c>
      <c r="C21" s="164" t="s">
        <v>27</v>
      </c>
      <c r="D21" s="91">
        <v>1600</v>
      </c>
      <c r="E21" s="522"/>
      <c r="F21" s="327"/>
    </row>
    <row r="22" spans="1:6" ht="15.6">
      <c r="A22" s="89" t="s">
        <v>26</v>
      </c>
      <c r="B22" s="47" t="s">
        <v>251</v>
      </c>
      <c r="C22" s="164" t="s">
        <v>27</v>
      </c>
      <c r="D22" s="91">
        <v>2500</v>
      </c>
      <c r="E22" s="524"/>
      <c r="F22" s="327"/>
    </row>
    <row r="23" spans="1:6" ht="15.6">
      <c r="A23" s="89"/>
      <c r="B23" s="47"/>
      <c r="C23" s="164"/>
      <c r="D23" s="160"/>
      <c r="E23" s="524"/>
      <c r="F23" s="327"/>
    </row>
    <row r="24" spans="1:6" ht="15.6">
      <c r="A24" s="89" t="s">
        <v>316</v>
      </c>
      <c r="B24" s="33" t="s">
        <v>395</v>
      </c>
      <c r="C24" s="109"/>
      <c r="D24" s="91"/>
      <c r="E24" s="524"/>
      <c r="F24" s="327"/>
    </row>
    <row r="25" spans="1:6" ht="25.95" customHeight="1">
      <c r="A25" s="89" t="s">
        <v>11</v>
      </c>
      <c r="B25" s="33" t="s">
        <v>402</v>
      </c>
      <c r="C25" s="109" t="s">
        <v>19</v>
      </c>
      <c r="D25" s="91">
        <v>67700</v>
      </c>
      <c r="E25" s="523"/>
      <c r="F25" s="327"/>
    </row>
    <row r="26" spans="1:6" ht="18">
      <c r="A26" s="89" t="s">
        <v>9</v>
      </c>
      <c r="B26" s="33" t="s">
        <v>403</v>
      </c>
      <c r="C26" s="109" t="s">
        <v>19</v>
      </c>
      <c r="D26" s="91">
        <v>67700</v>
      </c>
      <c r="E26" s="534"/>
      <c r="F26" s="327"/>
    </row>
    <row r="27" spans="1:6" ht="15.6">
      <c r="A27" s="89"/>
      <c r="B27" s="33"/>
      <c r="C27" s="109"/>
      <c r="D27" s="91"/>
      <c r="E27" s="534"/>
      <c r="F27" s="327"/>
    </row>
    <row r="28" spans="1:6" ht="15.6">
      <c r="A28" s="89"/>
      <c r="B28" s="33"/>
      <c r="C28" s="109"/>
      <c r="D28" s="91"/>
      <c r="E28" s="534"/>
      <c r="F28" s="327"/>
    </row>
    <row r="29" spans="1:6" ht="15.6">
      <c r="A29" s="89"/>
      <c r="B29" s="33"/>
      <c r="C29" s="109"/>
      <c r="D29" s="91"/>
      <c r="E29" s="534"/>
      <c r="F29" s="327"/>
    </row>
    <row r="30" spans="1:6" ht="15.6">
      <c r="A30" s="89"/>
      <c r="B30" s="33"/>
      <c r="C30" s="109"/>
      <c r="D30" s="91"/>
      <c r="E30" s="534"/>
      <c r="F30" s="327"/>
    </row>
    <row r="31" spans="1:6" ht="15.6">
      <c r="A31" s="89"/>
      <c r="B31" s="33"/>
      <c r="C31" s="109"/>
      <c r="D31" s="91"/>
      <c r="E31" s="534"/>
      <c r="F31" s="327"/>
    </row>
    <row r="32" spans="1:6" ht="15.6">
      <c r="A32" s="89"/>
      <c r="B32" s="33"/>
      <c r="C32" s="109"/>
      <c r="D32" s="91"/>
      <c r="E32" s="534"/>
      <c r="F32" s="327"/>
    </row>
    <row r="33" spans="1:6" ht="15.6">
      <c r="A33" s="89"/>
      <c r="B33" s="33"/>
      <c r="C33" s="109"/>
      <c r="D33" s="91"/>
      <c r="E33" s="534"/>
      <c r="F33" s="327"/>
    </row>
    <row r="34" spans="1:6" ht="15.6">
      <c r="A34" s="89"/>
      <c r="B34" s="33"/>
      <c r="C34" s="109"/>
      <c r="D34" s="91"/>
      <c r="E34" s="534"/>
      <c r="F34" s="327"/>
    </row>
    <row r="35" spans="1:6" ht="15.6">
      <c r="A35" s="89"/>
      <c r="B35" s="33"/>
      <c r="C35" s="109"/>
      <c r="D35" s="91"/>
      <c r="E35" s="534"/>
      <c r="F35" s="327"/>
    </row>
    <row r="36" spans="1:6" ht="15.6">
      <c r="A36" s="89"/>
      <c r="B36" s="33"/>
      <c r="C36" s="109"/>
      <c r="D36" s="91"/>
      <c r="E36" s="534"/>
      <c r="F36" s="327"/>
    </row>
    <row r="37" spans="1:6" ht="15.6">
      <c r="A37" s="89"/>
      <c r="B37" s="33"/>
      <c r="C37" s="109"/>
      <c r="D37" s="91"/>
      <c r="E37" s="534"/>
      <c r="F37" s="327"/>
    </row>
    <row r="38" spans="1:6" ht="15.6">
      <c r="A38" s="89"/>
      <c r="B38" s="33"/>
      <c r="C38" s="109"/>
      <c r="D38" s="91"/>
      <c r="E38" s="534"/>
      <c r="F38" s="327"/>
    </row>
    <row r="39" spans="1:6" ht="15.6">
      <c r="A39" s="89"/>
      <c r="B39" s="33"/>
      <c r="C39" s="109"/>
      <c r="D39" s="91"/>
      <c r="E39" s="534"/>
      <c r="F39" s="327"/>
    </row>
    <row r="40" spans="1:6" ht="15.6">
      <c r="A40" s="89"/>
      <c r="B40" s="33"/>
      <c r="C40" s="109"/>
      <c r="D40" s="91"/>
      <c r="E40" s="534"/>
      <c r="F40" s="327"/>
    </row>
    <row r="41" spans="1:6" ht="15.6">
      <c r="A41" s="89"/>
      <c r="B41" s="33"/>
      <c r="C41" s="109"/>
      <c r="D41" s="91"/>
      <c r="E41" s="534"/>
      <c r="F41" s="327"/>
    </row>
    <row r="42" spans="1:6" ht="15.6">
      <c r="A42" s="89"/>
      <c r="B42" s="33"/>
      <c r="C42" s="109"/>
      <c r="D42" s="91"/>
      <c r="E42" s="534"/>
      <c r="F42" s="327"/>
    </row>
    <row r="43" spans="1:6" ht="15.6">
      <c r="A43" s="89"/>
      <c r="B43" s="33"/>
      <c r="C43" s="109"/>
      <c r="D43" s="91"/>
      <c r="E43" s="534"/>
      <c r="F43" s="327"/>
    </row>
    <row r="44" spans="1:6" ht="15.6">
      <c r="A44" s="89"/>
      <c r="B44" s="33"/>
      <c r="C44" s="109"/>
      <c r="D44" s="91"/>
      <c r="E44" s="534"/>
      <c r="F44" s="327"/>
    </row>
    <row r="45" spans="1:6" ht="15.6">
      <c r="A45" s="89"/>
      <c r="B45" s="33"/>
      <c r="C45" s="109"/>
      <c r="D45" s="91"/>
      <c r="E45" s="534"/>
      <c r="F45" s="327"/>
    </row>
    <row r="46" spans="1:6" ht="15.6">
      <c r="A46" s="89"/>
      <c r="B46" s="33"/>
      <c r="C46" s="109"/>
      <c r="D46" s="91"/>
      <c r="E46" s="534"/>
      <c r="F46" s="327"/>
    </row>
    <row r="47" spans="1:6" ht="15.6">
      <c r="A47" s="89"/>
      <c r="B47" s="33"/>
      <c r="C47" s="109"/>
      <c r="D47" s="91"/>
      <c r="E47" s="534"/>
      <c r="F47" s="327"/>
    </row>
    <row r="48" spans="1:6" ht="15.6">
      <c r="A48" s="89"/>
      <c r="B48" s="33"/>
      <c r="C48" s="109"/>
      <c r="D48" s="91"/>
      <c r="E48" s="534"/>
      <c r="F48" s="327"/>
    </row>
    <row r="49" spans="1:6" ht="15.6">
      <c r="A49" s="89"/>
      <c r="B49" s="33"/>
      <c r="C49" s="109"/>
      <c r="D49" s="91"/>
      <c r="E49" s="534"/>
      <c r="F49" s="327"/>
    </row>
    <row r="50" spans="1:6" ht="15.6">
      <c r="A50" s="89"/>
      <c r="B50" s="33"/>
      <c r="C50" s="109"/>
      <c r="D50" s="91"/>
      <c r="E50" s="534"/>
      <c r="F50" s="327"/>
    </row>
    <row r="51" spans="1:6" ht="15.6">
      <c r="A51" s="89"/>
      <c r="B51" s="33"/>
      <c r="C51" s="109"/>
      <c r="D51" s="91"/>
      <c r="E51" s="534"/>
      <c r="F51" s="327"/>
    </row>
    <row r="52" spans="1:6" ht="15.6">
      <c r="A52" s="89"/>
      <c r="B52" s="33"/>
      <c r="C52" s="109"/>
      <c r="D52" s="91"/>
      <c r="E52" s="534"/>
      <c r="F52" s="327"/>
    </row>
    <row r="53" spans="1:6" ht="15.6">
      <c r="A53" s="89"/>
      <c r="B53" s="33"/>
      <c r="C53" s="109"/>
      <c r="D53" s="91"/>
      <c r="E53" s="534"/>
      <c r="F53" s="327"/>
    </row>
    <row r="54" spans="1:6" ht="15.6">
      <c r="A54" s="280"/>
      <c r="B54" s="33"/>
      <c r="C54" s="109"/>
      <c r="D54" s="91"/>
      <c r="E54" s="523"/>
      <c r="F54" s="327" t="str">
        <f t="shared" ref="F54" si="0">IF(E54="","",E54*D54)</f>
        <v/>
      </c>
    </row>
    <row r="55" spans="1:6" ht="15.6">
      <c r="A55" s="280"/>
      <c r="B55" s="33"/>
      <c r="C55" s="109"/>
      <c r="D55" s="91"/>
      <c r="E55" s="243"/>
      <c r="F55" s="37"/>
    </row>
    <row r="56" spans="1:6" ht="15.6">
      <c r="A56" s="280"/>
      <c r="B56" s="33"/>
      <c r="C56" s="109"/>
      <c r="D56" s="91"/>
      <c r="E56" s="243"/>
      <c r="F56" s="37"/>
    </row>
    <row r="57" spans="1:6" ht="15.6">
      <c r="A57" s="280"/>
      <c r="B57" s="33"/>
      <c r="C57" s="109"/>
      <c r="D57" s="91"/>
      <c r="E57" s="243"/>
      <c r="F57" s="37"/>
    </row>
    <row r="58" spans="1:6" ht="15.6">
      <c r="A58" s="280"/>
      <c r="B58" s="33"/>
      <c r="C58" s="109"/>
      <c r="D58" s="91"/>
      <c r="E58" s="243"/>
      <c r="F58" s="37"/>
    </row>
    <row r="59" spans="1:6" ht="15.6">
      <c r="A59" s="280"/>
      <c r="B59" s="33"/>
      <c r="C59" s="109"/>
      <c r="D59" s="91"/>
      <c r="E59" s="243"/>
      <c r="F59" s="37"/>
    </row>
    <row r="60" spans="1:6" ht="16.2" thickBot="1">
      <c r="A60" s="280"/>
      <c r="B60" s="33"/>
      <c r="C60" s="109"/>
      <c r="D60" s="91"/>
      <c r="E60" s="243"/>
      <c r="F60" s="37"/>
    </row>
    <row r="61" spans="1:6" ht="30" customHeight="1" thickBot="1">
      <c r="A61" s="102">
        <v>5700</v>
      </c>
      <c r="B61" s="601" t="s">
        <v>90</v>
      </c>
      <c r="C61" s="602"/>
      <c r="D61" s="602"/>
      <c r="E61" s="602"/>
      <c r="F61" s="105"/>
    </row>
  </sheetData>
  <mergeCells count="1">
    <mergeCell ref="B61:E61"/>
  </mergeCells>
  <pageMargins left="0.7" right="0.7" top="0.75" bottom="0.75" header="0.3" footer="0.3"/>
  <pageSetup scale="79" fitToHeight="0" orientation="portrait" r:id="rId1"/>
  <headerFooter>
    <oddFooter>&amp;L&amp;F&amp;R&amp;A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3AB5C-86FD-4A84-BC0E-FB22F2A67884}">
  <sheetPr codeName="Sheet20">
    <pageSetUpPr fitToPage="1"/>
  </sheetPr>
  <dimension ref="A1:F119"/>
  <sheetViews>
    <sheetView showGridLines="0" zoomScaleNormal="100" zoomScaleSheetLayoutView="65" workbookViewId="0">
      <selection activeCell="D11" sqref="D11"/>
    </sheetView>
  </sheetViews>
  <sheetFormatPr defaultColWidth="9.109375" defaultRowHeight="15.6"/>
  <cols>
    <col min="1" max="1" width="9.33203125" style="473" customWidth="1"/>
    <col min="2" max="2" width="66.109375" style="473" customWidth="1"/>
    <col min="3" max="3" width="12.33203125" style="439" customWidth="1"/>
    <col min="4" max="4" width="11.88671875" style="474" customWidth="1"/>
    <col min="5" max="5" width="16.44140625" style="474" customWidth="1"/>
    <col min="6" max="6" width="19.44140625" style="475" customWidth="1"/>
    <col min="7" max="16384" width="9.109375" style="210"/>
  </cols>
  <sheetData>
    <row r="1" spans="1:6" ht="27" customHeight="1">
      <c r="A1" s="616" t="s">
        <v>338</v>
      </c>
      <c r="B1" s="616"/>
      <c r="C1" s="616"/>
      <c r="D1" s="616"/>
      <c r="E1" s="616"/>
      <c r="F1" s="616"/>
    </row>
    <row r="2" spans="1:6" ht="19.2" customHeight="1">
      <c r="A2" s="426" t="s">
        <v>414</v>
      </c>
      <c r="B2" s="426"/>
      <c r="C2" s="427"/>
      <c r="D2" s="428"/>
      <c r="E2" s="428"/>
      <c r="F2" s="428"/>
    </row>
    <row r="3" spans="1:6" ht="21.6" customHeight="1">
      <c r="A3" s="426" t="s">
        <v>419</v>
      </c>
      <c r="B3" s="210"/>
      <c r="C3" s="429"/>
      <c r="D3" s="430"/>
      <c r="E3" s="430"/>
      <c r="F3" s="429"/>
    </row>
    <row r="4" spans="1:6" ht="27" customHeight="1" thickBot="1">
      <c r="A4" s="617"/>
      <c r="B4" s="617"/>
      <c r="C4" s="617"/>
      <c r="D4" s="617"/>
      <c r="E4" s="617"/>
      <c r="F4" s="617"/>
    </row>
    <row r="5" spans="1:6" s="377" customFormat="1" ht="31.8" thickBot="1">
      <c r="A5" s="420" t="s">
        <v>294</v>
      </c>
      <c r="B5" s="421" t="s">
        <v>3</v>
      </c>
      <c r="C5" s="422" t="s">
        <v>1</v>
      </c>
      <c r="D5" s="423" t="s">
        <v>295</v>
      </c>
      <c r="E5" s="424" t="s">
        <v>274</v>
      </c>
      <c r="F5" s="425" t="s">
        <v>296</v>
      </c>
    </row>
    <row r="6" spans="1:6" customFormat="1">
      <c r="A6" s="574">
        <v>2500</v>
      </c>
      <c r="B6" s="431" t="s">
        <v>276</v>
      </c>
      <c r="C6" s="432"/>
      <c r="D6" s="432"/>
      <c r="E6" s="397"/>
      <c r="F6" s="227"/>
    </row>
    <row r="7" spans="1:6" customFormat="1">
      <c r="A7" s="451"/>
      <c r="B7" s="431" t="s">
        <v>277</v>
      </c>
      <c r="C7" s="432"/>
      <c r="D7" s="432"/>
      <c r="E7" s="397"/>
      <c r="F7" s="227"/>
    </row>
    <row r="8" spans="1:6" customFormat="1" ht="15">
      <c r="A8" s="451"/>
      <c r="B8" s="433"/>
      <c r="C8" s="432"/>
      <c r="D8" s="432"/>
      <c r="E8" s="397"/>
      <c r="F8" s="227"/>
    </row>
    <row r="9" spans="1:6" customFormat="1" ht="15">
      <c r="A9" s="451">
        <v>25.01</v>
      </c>
      <c r="B9" s="433" t="s">
        <v>278</v>
      </c>
      <c r="C9" s="432"/>
      <c r="D9" s="432"/>
      <c r="E9" s="397"/>
      <c r="F9" s="227"/>
    </row>
    <row r="10" spans="1:6" customFormat="1" ht="18">
      <c r="A10" s="451" t="s">
        <v>9</v>
      </c>
      <c r="B10" s="433" t="s">
        <v>279</v>
      </c>
      <c r="C10" s="432" t="s">
        <v>19</v>
      </c>
      <c r="D10" s="432">
        <v>160</v>
      </c>
      <c r="E10" s="525"/>
      <c r="F10" s="227"/>
    </row>
    <row r="11" spans="1:6" customFormat="1" ht="15">
      <c r="A11" s="451"/>
      <c r="B11" s="433"/>
      <c r="C11" s="432"/>
      <c r="D11" s="432"/>
      <c r="E11" s="397"/>
      <c r="F11" s="227"/>
    </row>
    <row r="12" spans="1:6" ht="29.25" customHeight="1">
      <c r="A12" s="574">
        <v>6100</v>
      </c>
      <c r="B12" s="431" t="s">
        <v>339</v>
      </c>
      <c r="C12" s="432"/>
      <c r="D12" s="432"/>
      <c r="E12" s="397"/>
      <c r="F12" s="227"/>
    </row>
    <row r="13" spans="1:6" ht="15">
      <c r="A13" s="451"/>
      <c r="B13" s="433"/>
      <c r="C13" s="432"/>
      <c r="D13" s="432"/>
      <c r="E13" s="397"/>
      <c r="F13" s="227"/>
    </row>
    <row r="14" spans="1:6" ht="15">
      <c r="A14" s="451">
        <v>61.02</v>
      </c>
      <c r="B14" s="433" t="s">
        <v>298</v>
      </c>
      <c r="C14" s="432"/>
      <c r="D14" s="432"/>
      <c r="E14" s="397"/>
      <c r="F14" s="227"/>
    </row>
    <row r="15" spans="1:6" ht="15">
      <c r="A15" s="451" t="s">
        <v>11</v>
      </c>
      <c r="B15" s="433" t="s">
        <v>340</v>
      </c>
      <c r="C15" s="432"/>
      <c r="D15" s="432"/>
      <c r="E15" s="397"/>
      <c r="F15" s="227"/>
    </row>
    <row r="16" spans="1:6" ht="18" customHeight="1">
      <c r="A16" s="451"/>
      <c r="B16" s="433" t="s">
        <v>341</v>
      </c>
      <c r="C16" s="432"/>
      <c r="D16" s="432"/>
      <c r="E16" s="397"/>
      <c r="F16" s="227"/>
    </row>
    <row r="17" spans="1:6" ht="18">
      <c r="A17" s="451" t="s">
        <v>13</v>
      </c>
      <c r="B17" s="433" t="s">
        <v>342</v>
      </c>
      <c r="C17" s="432" t="s">
        <v>20</v>
      </c>
      <c r="D17" s="432">
        <v>130</v>
      </c>
      <c r="E17" s="525"/>
      <c r="F17" s="227"/>
    </row>
    <row r="18" spans="1:6" ht="15">
      <c r="A18" s="451"/>
      <c r="B18" s="433"/>
      <c r="C18" s="432"/>
      <c r="D18" s="432"/>
      <c r="E18" s="525"/>
      <c r="F18" s="227"/>
    </row>
    <row r="19" spans="1:6" ht="18">
      <c r="A19" s="451" t="s">
        <v>26</v>
      </c>
      <c r="B19" s="433" t="s">
        <v>343</v>
      </c>
      <c r="C19" s="432" t="s">
        <v>20</v>
      </c>
      <c r="D19" s="432">
        <v>50</v>
      </c>
      <c r="E19" s="525"/>
      <c r="F19" s="227"/>
    </row>
    <row r="20" spans="1:6" ht="15">
      <c r="A20" s="451"/>
      <c r="B20" s="433"/>
      <c r="C20" s="432"/>
      <c r="D20" s="432"/>
      <c r="E20" s="525"/>
      <c r="F20" s="227"/>
    </row>
    <row r="21" spans="1:6" ht="15">
      <c r="A21" s="451" t="s">
        <v>9</v>
      </c>
      <c r="B21" s="433" t="s">
        <v>344</v>
      </c>
      <c r="C21" s="432"/>
      <c r="D21" s="432"/>
      <c r="E21" s="525"/>
      <c r="F21" s="227"/>
    </row>
    <row r="22" spans="1:6" ht="18">
      <c r="A22" s="451"/>
      <c r="B22" s="433" t="s">
        <v>76</v>
      </c>
      <c r="C22" s="432" t="s">
        <v>20</v>
      </c>
      <c r="D22" s="432">
        <v>35</v>
      </c>
      <c r="E22" s="525"/>
      <c r="F22" s="227"/>
    </row>
    <row r="23" spans="1:6" ht="15">
      <c r="A23" s="451"/>
      <c r="B23" s="433"/>
      <c r="C23" s="432"/>
      <c r="D23" s="432"/>
      <c r="E23" s="525"/>
      <c r="F23" s="227"/>
    </row>
    <row r="24" spans="1:6" ht="15">
      <c r="A24" s="451">
        <v>61.04</v>
      </c>
      <c r="B24" s="433" t="s">
        <v>299</v>
      </c>
      <c r="C24" s="432"/>
      <c r="D24" s="432"/>
      <c r="E24" s="525"/>
      <c r="F24" s="227"/>
    </row>
    <row r="25" spans="1:6" ht="18">
      <c r="A25" s="451" t="s">
        <v>11</v>
      </c>
      <c r="B25" s="433" t="s">
        <v>314</v>
      </c>
      <c r="C25" s="432" t="s">
        <v>20</v>
      </c>
      <c r="D25" s="432">
        <v>45</v>
      </c>
      <c r="E25" s="525"/>
      <c r="F25" s="227"/>
    </row>
    <row r="26" spans="1:6" ht="15">
      <c r="A26" s="451"/>
      <c r="B26" s="433"/>
      <c r="C26" s="432"/>
      <c r="D26" s="432"/>
      <c r="E26" s="525"/>
      <c r="F26" s="227"/>
    </row>
    <row r="27" spans="1:6" ht="18">
      <c r="A27" s="451" t="s">
        <v>9</v>
      </c>
      <c r="B27" s="433" t="s">
        <v>315</v>
      </c>
      <c r="C27" s="432" t="s">
        <v>20</v>
      </c>
      <c r="D27" s="432">
        <v>110</v>
      </c>
      <c r="E27" s="525"/>
      <c r="F27" s="227"/>
    </row>
    <row r="28" spans="1:6" ht="15">
      <c r="A28" s="451"/>
      <c r="B28" s="433"/>
      <c r="C28" s="432"/>
      <c r="D28" s="432"/>
      <c r="E28" s="525"/>
      <c r="F28" s="227"/>
    </row>
    <row r="29" spans="1:6" ht="15">
      <c r="A29" s="451" t="s">
        <v>345</v>
      </c>
      <c r="B29" s="433" t="s">
        <v>300</v>
      </c>
      <c r="C29" s="432"/>
      <c r="D29" s="432"/>
      <c r="E29" s="525"/>
      <c r="F29" s="227"/>
    </row>
    <row r="30" spans="1:6" ht="15">
      <c r="A30" s="451"/>
      <c r="B30" s="433"/>
      <c r="C30" s="432"/>
      <c r="D30" s="432"/>
      <c r="E30" s="525"/>
      <c r="F30" s="227"/>
    </row>
    <row r="31" spans="1:6" ht="18">
      <c r="A31" s="451" t="s">
        <v>11</v>
      </c>
      <c r="B31" s="433" t="s">
        <v>346</v>
      </c>
      <c r="C31" s="432" t="s">
        <v>20</v>
      </c>
      <c r="D31" s="432">
        <v>60</v>
      </c>
      <c r="E31" s="525"/>
      <c r="F31" s="227"/>
    </row>
    <row r="32" spans="1:6" ht="15">
      <c r="A32" s="451"/>
      <c r="B32" s="433"/>
      <c r="C32" s="432"/>
      <c r="D32" s="432"/>
      <c r="E32" s="525"/>
      <c r="F32" s="227"/>
    </row>
    <row r="33" spans="1:6" ht="18">
      <c r="A33" s="451" t="s">
        <v>9</v>
      </c>
      <c r="B33" s="433" t="s">
        <v>418</v>
      </c>
      <c r="C33" s="432" t="s">
        <v>20</v>
      </c>
      <c r="D33" s="432">
        <v>40</v>
      </c>
      <c r="E33" s="525"/>
      <c r="F33" s="227"/>
    </row>
    <row r="34" spans="1:6" ht="15">
      <c r="A34" s="451"/>
      <c r="B34" s="433"/>
      <c r="C34" s="432"/>
      <c r="D34" s="432"/>
      <c r="E34" s="397"/>
      <c r="F34" s="227"/>
    </row>
    <row r="35" spans="1:6">
      <c r="A35" s="574">
        <v>6200</v>
      </c>
      <c r="B35" s="431" t="s">
        <v>347</v>
      </c>
      <c r="C35" s="432"/>
      <c r="D35" s="432"/>
      <c r="E35" s="397"/>
      <c r="F35" s="227"/>
    </row>
    <row r="36" spans="1:6" ht="15">
      <c r="A36" s="451"/>
      <c r="B36" s="433"/>
      <c r="C36" s="432"/>
      <c r="D36" s="432"/>
      <c r="E36" s="525"/>
      <c r="F36" s="227"/>
    </row>
    <row r="37" spans="1:6" ht="15">
      <c r="A37" s="451">
        <v>62.02</v>
      </c>
      <c r="B37" s="433" t="s">
        <v>348</v>
      </c>
      <c r="C37" s="432"/>
      <c r="D37" s="432"/>
      <c r="E37" s="525"/>
      <c r="F37" s="227"/>
    </row>
    <row r="38" spans="1:6" ht="15">
      <c r="A38" s="451"/>
      <c r="B38" s="433" t="s">
        <v>349</v>
      </c>
      <c r="C38" s="432"/>
      <c r="D38" s="432"/>
      <c r="E38" s="525"/>
      <c r="F38" s="227"/>
    </row>
    <row r="39" spans="1:6" ht="15">
      <c r="A39" s="451"/>
      <c r="B39" s="433"/>
      <c r="C39" s="432"/>
      <c r="D39" s="432"/>
      <c r="E39" s="525"/>
      <c r="F39" s="227"/>
    </row>
    <row r="40" spans="1:6" ht="18">
      <c r="A40" s="451"/>
      <c r="B40" s="433" t="s">
        <v>350</v>
      </c>
      <c r="C40" s="432" t="s">
        <v>19</v>
      </c>
      <c r="D40" s="432">
        <v>340</v>
      </c>
      <c r="E40" s="525"/>
      <c r="F40" s="227"/>
    </row>
    <row r="41" spans="1:6" ht="15">
      <c r="A41" s="451"/>
      <c r="B41" s="433"/>
      <c r="C41" s="432"/>
      <c r="D41" s="432"/>
      <c r="E41" s="525"/>
      <c r="F41" s="227"/>
    </row>
    <row r="42" spans="1:6" ht="15">
      <c r="A42" s="451">
        <v>62.03</v>
      </c>
      <c r="B42" s="433" t="s">
        <v>351</v>
      </c>
      <c r="C42" s="432"/>
      <c r="D42" s="432"/>
      <c r="E42" s="525"/>
      <c r="F42" s="227"/>
    </row>
    <row r="43" spans="1:6" ht="15">
      <c r="A43" s="451"/>
      <c r="B43" s="433" t="s">
        <v>349</v>
      </c>
      <c r="C43" s="432"/>
      <c r="D43" s="432"/>
      <c r="E43" s="525"/>
      <c r="F43" s="227"/>
    </row>
    <row r="44" spans="1:6" ht="15">
      <c r="A44" s="451"/>
      <c r="B44" s="433"/>
      <c r="C44" s="432"/>
      <c r="D44" s="432"/>
      <c r="E44" s="525"/>
      <c r="F44" s="227"/>
    </row>
    <row r="45" spans="1:6" ht="18">
      <c r="A45" s="451"/>
      <c r="B45" s="433" t="s">
        <v>352</v>
      </c>
      <c r="C45" s="432" t="s">
        <v>19</v>
      </c>
      <c r="D45" s="432">
        <v>50</v>
      </c>
      <c r="E45" s="525"/>
      <c r="F45" s="227"/>
    </row>
    <row r="46" spans="1:6" ht="15">
      <c r="A46" s="451"/>
      <c r="B46" s="433"/>
      <c r="C46" s="432"/>
      <c r="D46" s="432"/>
      <c r="E46" s="525"/>
      <c r="F46" s="227"/>
    </row>
    <row r="47" spans="1:6" ht="15">
      <c r="A47" s="451"/>
      <c r="B47" s="433"/>
      <c r="C47" s="432"/>
      <c r="D47" s="432"/>
      <c r="E47" s="525"/>
      <c r="F47" s="227"/>
    </row>
    <row r="48" spans="1:6" ht="15">
      <c r="A48" s="451"/>
      <c r="B48" s="433"/>
      <c r="C48" s="432"/>
      <c r="D48" s="432"/>
      <c r="E48" s="525"/>
      <c r="F48" s="227"/>
    </row>
    <row r="49" spans="1:6" ht="15">
      <c r="A49" s="451"/>
      <c r="B49" s="433"/>
      <c r="C49" s="432"/>
      <c r="D49" s="432"/>
      <c r="E49" s="525"/>
      <c r="F49" s="227"/>
    </row>
    <row r="50" spans="1:6" ht="15">
      <c r="A50" s="451"/>
      <c r="B50" s="433"/>
      <c r="C50" s="432"/>
      <c r="D50" s="432"/>
      <c r="E50" s="525"/>
      <c r="F50" s="227"/>
    </row>
    <row r="51" spans="1:6" ht="15">
      <c r="A51" s="451"/>
      <c r="B51" s="433"/>
      <c r="C51" s="432"/>
      <c r="D51" s="432"/>
      <c r="E51" s="525"/>
      <c r="F51" s="227"/>
    </row>
    <row r="52" spans="1:6" ht="15">
      <c r="A52" s="451"/>
      <c r="B52" s="433"/>
      <c r="C52" s="432"/>
      <c r="D52" s="432"/>
      <c r="E52" s="525"/>
      <c r="F52" s="227"/>
    </row>
    <row r="53" spans="1:6" ht="15">
      <c r="A53" s="451"/>
      <c r="B53" s="433"/>
      <c r="C53" s="432"/>
      <c r="D53" s="432"/>
      <c r="E53" s="525"/>
      <c r="F53" s="227"/>
    </row>
    <row r="54" spans="1:6" ht="15">
      <c r="A54" s="451"/>
      <c r="B54" s="433"/>
      <c r="C54" s="432"/>
      <c r="D54" s="432"/>
      <c r="E54" s="525"/>
      <c r="F54" s="227"/>
    </row>
    <row r="55" spans="1:6" ht="15">
      <c r="A55" s="451"/>
      <c r="B55" s="433"/>
      <c r="C55" s="432"/>
      <c r="D55" s="432"/>
      <c r="E55" s="525"/>
      <c r="F55" s="227"/>
    </row>
    <row r="56" spans="1:6" ht="15">
      <c r="A56" s="451"/>
      <c r="B56" s="433"/>
      <c r="C56" s="432"/>
      <c r="D56" s="432"/>
      <c r="E56" s="525"/>
      <c r="F56" s="227"/>
    </row>
    <row r="57" spans="1:6" ht="15">
      <c r="A57" s="451"/>
      <c r="B57" s="433"/>
      <c r="C57" s="432"/>
      <c r="D57" s="432"/>
      <c r="E57" s="525"/>
      <c r="F57" s="227"/>
    </row>
    <row r="58" spans="1:6" ht="15">
      <c r="A58" s="451"/>
      <c r="B58" s="433"/>
      <c r="C58" s="432"/>
      <c r="D58" s="432"/>
      <c r="E58" s="525"/>
      <c r="F58" s="227"/>
    </row>
    <row r="59" spans="1:6" ht="15">
      <c r="A59" s="451"/>
      <c r="B59" s="433"/>
      <c r="C59" s="432"/>
      <c r="D59" s="432"/>
      <c r="E59" s="525"/>
      <c r="F59" s="227"/>
    </row>
    <row r="60" spans="1:6" ht="15">
      <c r="A60" s="451"/>
      <c r="B60" s="433"/>
      <c r="C60" s="432"/>
      <c r="D60" s="432"/>
      <c r="E60" s="525"/>
      <c r="F60" s="227"/>
    </row>
    <row r="61" spans="1:6" ht="15">
      <c r="A61" s="451"/>
      <c r="B61" s="433"/>
      <c r="C61" s="432"/>
      <c r="D61" s="432"/>
      <c r="E61" s="397"/>
      <c r="F61" s="227" t="str">
        <f t="shared" ref="F61:F63" si="0">IF(E61="","",E61*D61)</f>
        <v/>
      </c>
    </row>
    <row r="62" spans="1:6" ht="15">
      <c r="A62" s="451"/>
      <c r="B62" s="433"/>
      <c r="C62" s="432"/>
      <c r="D62" s="432"/>
      <c r="E62" s="397"/>
      <c r="F62" s="227" t="str">
        <f t="shared" si="0"/>
        <v/>
      </c>
    </row>
    <row r="63" spans="1:6" thickBot="1">
      <c r="A63" s="451"/>
      <c r="B63" s="433"/>
      <c r="C63" s="432"/>
      <c r="D63" s="432"/>
      <c r="E63" s="397"/>
      <c r="F63" s="227" t="str">
        <f t="shared" si="0"/>
        <v/>
      </c>
    </row>
    <row r="64" spans="1:6" ht="30" customHeight="1" thickBot="1">
      <c r="A64" s="342"/>
      <c r="B64" s="587" t="s">
        <v>301</v>
      </c>
      <c r="C64" s="588"/>
      <c r="D64" s="588"/>
      <c r="E64" s="588"/>
      <c r="F64" s="438"/>
    </row>
    <row r="65" spans="1:6" ht="27" customHeight="1">
      <c r="A65" s="618" t="s">
        <v>338</v>
      </c>
      <c r="B65" s="618"/>
      <c r="C65" s="618"/>
      <c r="D65" s="618"/>
      <c r="E65" s="618"/>
      <c r="F65" s="618"/>
    </row>
    <row r="66" spans="1:6" ht="19.2" customHeight="1">
      <c r="A66" s="426" t="s">
        <v>414</v>
      </c>
      <c r="B66" s="426"/>
      <c r="C66" s="427"/>
      <c r="D66" s="428"/>
      <c r="E66" s="428"/>
      <c r="F66" s="428"/>
    </row>
    <row r="67" spans="1:6" ht="21.6" customHeight="1">
      <c r="A67" s="426" t="s">
        <v>450</v>
      </c>
      <c r="B67" s="210"/>
      <c r="C67" s="429"/>
      <c r="D67" s="430"/>
      <c r="E67" s="430"/>
      <c r="F67" s="429"/>
    </row>
    <row r="68" spans="1:6" ht="30" customHeight="1" thickBot="1">
      <c r="A68" s="440"/>
      <c r="B68" s="441"/>
      <c r="C68" s="442"/>
      <c r="D68" s="442"/>
      <c r="E68" s="443"/>
      <c r="F68" s="444"/>
    </row>
    <row r="69" spans="1:6" s="377" customFormat="1" ht="31.8" thickBot="1">
      <c r="A69" s="420" t="s">
        <v>294</v>
      </c>
      <c r="B69" s="421" t="s">
        <v>3</v>
      </c>
      <c r="C69" s="422" t="s">
        <v>1</v>
      </c>
      <c r="D69" s="423" t="s">
        <v>295</v>
      </c>
      <c r="E69" s="424" t="s">
        <v>274</v>
      </c>
      <c r="F69" s="425" t="s">
        <v>296</v>
      </c>
    </row>
    <row r="70" spans="1:6" ht="30" customHeight="1" thickBot="1">
      <c r="A70" s="342"/>
      <c r="B70" s="587" t="s">
        <v>353</v>
      </c>
      <c r="C70" s="588"/>
      <c r="D70" s="588"/>
      <c r="E70" s="588"/>
      <c r="F70" s="438"/>
    </row>
    <row r="71" spans="1:6">
      <c r="A71" s="445">
        <v>6300</v>
      </c>
      <c r="B71" s="446" t="s">
        <v>354</v>
      </c>
      <c r="C71" s="447"/>
      <c r="D71" s="51"/>
      <c r="E71" s="51"/>
      <c r="F71" s="227"/>
    </row>
    <row r="72" spans="1:6">
      <c r="A72" s="434"/>
      <c r="B72" s="448"/>
      <c r="C72" s="447"/>
      <c r="D72" s="51"/>
      <c r="E72" s="51"/>
      <c r="F72" s="227"/>
    </row>
    <row r="73" spans="1:6" ht="17.399999999999999">
      <c r="A73" s="504">
        <v>63.01</v>
      </c>
      <c r="B73" s="433" t="s">
        <v>417</v>
      </c>
      <c r="C73" s="432"/>
      <c r="D73" s="51"/>
      <c r="E73" s="51"/>
      <c r="F73" s="227"/>
    </row>
    <row r="74" spans="1:6" ht="15">
      <c r="A74" s="504"/>
      <c r="B74" s="433"/>
      <c r="C74" s="432"/>
      <c r="D74" s="449"/>
      <c r="E74" s="397"/>
      <c r="F74" s="227"/>
    </row>
    <row r="75" spans="1:6" ht="15">
      <c r="A75" s="504"/>
      <c r="B75" s="433" t="s">
        <v>355</v>
      </c>
      <c r="C75" s="432" t="s">
        <v>297</v>
      </c>
      <c r="D75" s="449">
        <v>15</v>
      </c>
      <c r="E75" s="525"/>
      <c r="F75" s="227"/>
    </row>
    <row r="76" spans="1:6" ht="15">
      <c r="A76" s="504"/>
      <c r="B76" s="433"/>
      <c r="C76" s="432"/>
      <c r="D76" s="449"/>
      <c r="E76" s="525"/>
      <c r="F76" s="227"/>
    </row>
    <row r="77" spans="1:6">
      <c r="A77" s="450">
        <v>6400</v>
      </c>
      <c r="B77" s="431" t="s">
        <v>356</v>
      </c>
      <c r="C77" s="432"/>
      <c r="D77" s="397"/>
      <c r="E77" s="525"/>
      <c r="F77" s="227"/>
    </row>
    <row r="78" spans="1:6">
      <c r="A78" s="450"/>
      <c r="B78" s="431"/>
      <c r="C78" s="432"/>
      <c r="D78" s="397"/>
      <c r="E78" s="525"/>
      <c r="F78" s="227"/>
    </row>
    <row r="79" spans="1:6" ht="15">
      <c r="A79" s="451">
        <v>64.010000000000005</v>
      </c>
      <c r="B79" s="433" t="s">
        <v>357</v>
      </c>
      <c r="C79" s="452"/>
      <c r="D79" s="397"/>
      <c r="E79" s="525"/>
      <c r="F79" s="227"/>
    </row>
    <row r="80" spans="1:6">
      <c r="A80" s="451"/>
      <c r="B80" s="431"/>
      <c r="C80" s="432"/>
      <c r="D80" s="397"/>
      <c r="E80" s="525"/>
      <c r="F80" s="227"/>
    </row>
    <row r="81" spans="1:6" ht="15">
      <c r="A81" s="451"/>
      <c r="B81" s="433" t="s">
        <v>358</v>
      </c>
      <c r="C81" s="432"/>
      <c r="D81" s="397"/>
      <c r="E81" s="525"/>
      <c r="F81" s="227"/>
    </row>
    <row r="82" spans="1:6" ht="15">
      <c r="A82" s="451"/>
      <c r="B82" s="433"/>
      <c r="C82" s="432"/>
      <c r="D82" s="397"/>
      <c r="E82" s="525"/>
      <c r="F82" s="227"/>
    </row>
    <row r="83" spans="1:6" ht="17.399999999999999">
      <c r="A83" s="451"/>
      <c r="B83" s="433" t="s">
        <v>359</v>
      </c>
      <c r="C83" s="432" t="s">
        <v>360</v>
      </c>
      <c r="D83" s="397">
        <v>105</v>
      </c>
      <c r="E83" s="525"/>
      <c r="F83" s="227"/>
    </row>
    <row r="84" spans="1:6" ht="15">
      <c r="A84" s="451"/>
      <c r="B84" s="433"/>
      <c r="C84" s="432"/>
      <c r="D84" s="397"/>
      <c r="E84" s="525"/>
      <c r="F84" s="227"/>
    </row>
    <row r="85" spans="1:6" ht="15">
      <c r="A85" s="451"/>
      <c r="B85" s="433" t="s">
        <v>361</v>
      </c>
      <c r="C85" s="432"/>
      <c r="D85" s="397"/>
      <c r="E85" s="525"/>
      <c r="F85" s="227"/>
    </row>
    <row r="86" spans="1:6" ht="15">
      <c r="A86" s="451"/>
      <c r="B86" s="433"/>
      <c r="C86" s="432"/>
      <c r="D86" s="397"/>
      <c r="E86" s="525"/>
      <c r="F86" s="227"/>
    </row>
    <row r="87" spans="1:6" ht="17.399999999999999">
      <c r="A87" s="451"/>
      <c r="B87" s="433" t="s">
        <v>362</v>
      </c>
      <c r="C87" s="432" t="s">
        <v>360</v>
      </c>
      <c r="D87" s="397">
        <v>15</v>
      </c>
      <c r="E87" s="525"/>
      <c r="F87" s="227"/>
    </row>
    <row r="88" spans="1:6">
      <c r="A88" s="434"/>
      <c r="B88" s="435"/>
      <c r="C88" s="447"/>
      <c r="D88" s="51"/>
      <c r="E88" s="525"/>
      <c r="F88" s="227"/>
    </row>
    <row r="89" spans="1:6" s="457" customFormat="1" ht="36.75" customHeight="1">
      <c r="A89" s="453">
        <v>6600</v>
      </c>
      <c r="B89" s="454" t="s">
        <v>363</v>
      </c>
      <c r="C89" s="455"/>
      <c r="D89" s="456"/>
      <c r="E89" s="525"/>
      <c r="F89" s="227"/>
    </row>
    <row r="90" spans="1:6" s="457" customFormat="1" ht="21.9" customHeight="1">
      <c r="A90" s="458"/>
      <c r="B90" s="459" t="s">
        <v>364</v>
      </c>
      <c r="C90" s="460"/>
      <c r="D90" s="397"/>
      <c r="E90" s="525"/>
      <c r="F90" s="227"/>
    </row>
    <row r="91" spans="1:6" s="457" customFormat="1" ht="15">
      <c r="A91" s="458"/>
      <c r="B91" s="461"/>
      <c r="C91" s="460"/>
      <c r="D91" s="397"/>
      <c r="E91" s="525"/>
      <c r="F91" s="227"/>
    </row>
    <row r="92" spans="1:6" s="457" customFormat="1" ht="15">
      <c r="A92" s="462">
        <v>66.19</v>
      </c>
      <c r="B92" s="461" t="s">
        <v>303</v>
      </c>
      <c r="C92" s="460"/>
      <c r="D92" s="397"/>
      <c r="E92" s="525"/>
      <c r="F92" s="227"/>
    </row>
    <row r="93" spans="1:6" s="457" customFormat="1" ht="15">
      <c r="A93" s="458"/>
      <c r="B93" s="461"/>
      <c r="C93" s="460"/>
      <c r="D93" s="397"/>
      <c r="E93" s="525"/>
      <c r="F93" s="227"/>
    </row>
    <row r="94" spans="1:6" s="457" customFormat="1" ht="15">
      <c r="A94" s="458"/>
      <c r="B94" s="463" t="s">
        <v>365</v>
      </c>
      <c r="C94" s="464"/>
      <c r="D94" s="465"/>
      <c r="E94" s="525"/>
      <c r="F94" s="227"/>
    </row>
    <row r="95" spans="1:6" s="457" customFormat="1" ht="15">
      <c r="A95" s="458"/>
      <c r="B95" s="461"/>
      <c r="C95" s="464"/>
      <c r="D95" s="466"/>
      <c r="E95" s="525"/>
      <c r="F95" s="227"/>
    </row>
    <row r="96" spans="1:6" s="457" customFormat="1" ht="15">
      <c r="A96" s="458"/>
      <c r="B96" s="463" t="s">
        <v>366</v>
      </c>
      <c r="C96" s="460" t="s">
        <v>2</v>
      </c>
      <c r="D96" s="466">
        <v>70</v>
      </c>
      <c r="E96" s="525"/>
      <c r="F96" s="227"/>
    </row>
    <row r="97" spans="1:6" s="457" customFormat="1" ht="15">
      <c r="A97" s="458"/>
      <c r="B97" s="463"/>
      <c r="C97" s="460"/>
      <c r="D97" s="466"/>
      <c r="E97" s="525"/>
      <c r="F97" s="227"/>
    </row>
    <row r="98" spans="1:6" s="457" customFormat="1" ht="15">
      <c r="A98" s="467" t="s">
        <v>367</v>
      </c>
      <c r="B98" s="468" t="s">
        <v>368</v>
      </c>
      <c r="C98" s="469" t="s">
        <v>4</v>
      </c>
      <c r="D98" s="466">
        <v>15</v>
      </c>
      <c r="E98" s="525"/>
      <c r="F98" s="227"/>
    </row>
    <row r="99" spans="1:6" s="457" customFormat="1" ht="15">
      <c r="A99" s="470"/>
      <c r="B99" s="468"/>
      <c r="C99" s="469"/>
      <c r="D99" s="466"/>
      <c r="E99" s="397"/>
      <c r="F99" s="227"/>
    </row>
    <row r="100" spans="1:6" s="457" customFormat="1" ht="15">
      <c r="A100" s="470"/>
      <c r="B100" s="468"/>
      <c r="C100" s="469"/>
      <c r="D100" s="466"/>
      <c r="E100" s="397"/>
      <c r="F100" s="227"/>
    </row>
    <row r="101" spans="1:6" s="457" customFormat="1" ht="15">
      <c r="A101" s="470"/>
      <c r="B101" s="468"/>
      <c r="C101" s="469"/>
      <c r="D101" s="466"/>
      <c r="E101" s="397"/>
      <c r="F101" s="227"/>
    </row>
    <row r="102" spans="1:6" s="457" customFormat="1" ht="15">
      <c r="A102" s="470"/>
      <c r="B102" s="468"/>
      <c r="C102" s="469"/>
      <c r="D102" s="466"/>
      <c r="E102" s="397"/>
      <c r="F102" s="227"/>
    </row>
    <row r="103" spans="1:6" s="457" customFormat="1" ht="15">
      <c r="A103" s="470"/>
      <c r="B103" s="468"/>
      <c r="C103" s="469"/>
      <c r="D103" s="466"/>
      <c r="E103" s="397"/>
      <c r="F103" s="227"/>
    </row>
    <row r="104" spans="1:6" s="457" customFormat="1" ht="15">
      <c r="A104" s="470"/>
      <c r="B104" s="468"/>
      <c r="C104" s="469"/>
      <c r="D104" s="466"/>
      <c r="E104" s="397"/>
      <c r="F104" s="227"/>
    </row>
    <row r="105" spans="1:6" s="457" customFormat="1" ht="15">
      <c r="A105" s="470"/>
      <c r="B105" s="468"/>
      <c r="C105" s="469"/>
      <c r="D105" s="466"/>
      <c r="E105" s="397"/>
      <c r="F105" s="227"/>
    </row>
    <row r="106" spans="1:6" s="457" customFormat="1" ht="15">
      <c r="A106" s="470"/>
      <c r="B106" s="468"/>
      <c r="C106" s="469"/>
      <c r="D106" s="466"/>
      <c r="E106" s="397"/>
      <c r="F106" s="227"/>
    </row>
    <row r="107" spans="1:6" s="457" customFormat="1" ht="15">
      <c r="A107" s="470"/>
      <c r="B107" s="468"/>
      <c r="C107" s="469"/>
      <c r="D107" s="466"/>
      <c r="E107" s="397"/>
      <c r="F107" s="227"/>
    </row>
    <row r="108" spans="1:6" s="457" customFormat="1" ht="15">
      <c r="A108" s="470"/>
      <c r="B108" s="468"/>
      <c r="C108" s="469"/>
      <c r="D108" s="466"/>
      <c r="E108" s="397"/>
      <c r="F108" s="227"/>
    </row>
    <row r="109" spans="1:6" s="457" customFormat="1" ht="15">
      <c r="A109" s="470"/>
      <c r="B109" s="468"/>
      <c r="C109" s="469"/>
      <c r="D109" s="466"/>
      <c r="E109" s="397"/>
      <c r="F109" s="227"/>
    </row>
    <row r="110" spans="1:6" s="457" customFormat="1" ht="15">
      <c r="A110" s="470"/>
      <c r="B110" s="468"/>
      <c r="C110" s="469"/>
      <c r="D110" s="466"/>
      <c r="E110" s="397"/>
      <c r="F110" s="227"/>
    </row>
    <row r="111" spans="1:6" s="457" customFormat="1" ht="15">
      <c r="A111" s="470"/>
      <c r="B111" s="468"/>
      <c r="C111" s="469"/>
      <c r="D111" s="466"/>
      <c r="E111" s="397"/>
      <c r="F111" s="227"/>
    </row>
    <row r="112" spans="1:6" s="457" customFormat="1" ht="15">
      <c r="A112" s="470"/>
      <c r="B112" s="468"/>
      <c r="C112" s="469"/>
      <c r="D112" s="466"/>
      <c r="E112" s="397"/>
      <c r="F112" s="227"/>
    </row>
    <row r="113" spans="1:6" s="457" customFormat="1" ht="15">
      <c r="A113" s="470"/>
      <c r="B113" s="468"/>
      <c r="C113" s="469"/>
      <c r="D113" s="466"/>
      <c r="E113" s="397"/>
      <c r="F113" s="227"/>
    </row>
    <row r="114" spans="1:6" s="457" customFormat="1" ht="15">
      <c r="A114" s="470"/>
      <c r="B114" s="468"/>
      <c r="C114" s="469"/>
      <c r="D114" s="466"/>
      <c r="E114" s="397"/>
      <c r="F114" s="227"/>
    </row>
    <row r="115" spans="1:6" s="457" customFormat="1" ht="15">
      <c r="A115" s="470"/>
      <c r="B115" s="468"/>
      <c r="C115" s="469"/>
      <c r="D115" s="466"/>
      <c r="E115" s="397"/>
      <c r="F115" s="227"/>
    </row>
    <row r="116" spans="1:6">
      <c r="A116" s="471"/>
      <c r="B116" s="435"/>
      <c r="C116" s="251"/>
      <c r="D116" s="51"/>
      <c r="E116" s="437"/>
      <c r="F116" s="472"/>
    </row>
    <row r="117" spans="1:6">
      <c r="A117" s="471"/>
      <c r="B117" s="435"/>
      <c r="C117" s="251"/>
      <c r="D117" s="51"/>
      <c r="E117" s="437"/>
      <c r="F117" s="472"/>
    </row>
    <row r="118" spans="1:6" ht="16.2" thickBot="1">
      <c r="A118" s="471"/>
      <c r="B118" s="435"/>
      <c r="C118" s="251"/>
      <c r="D118" s="51"/>
      <c r="E118" s="437"/>
      <c r="F118" s="472"/>
    </row>
    <row r="119" spans="1:6" ht="28.5" customHeight="1" thickBot="1">
      <c r="A119" s="342"/>
      <c r="B119" s="587" t="s">
        <v>90</v>
      </c>
      <c r="C119" s="588"/>
      <c r="D119" s="588"/>
      <c r="E119" s="588"/>
      <c r="F119" s="438"/>
    </row>
  </sheetData>
  <mergeCells count="6">
    <mergeCell ref="B119:E119"/>
    <mergeCell ref="A1:F1"/>
    <mergeCell ref="A4:F4"/>
    <mergeCell ref="B64:E64"/>
    <mergeCell ref="A65:F65"/>
    <mergeCell ref="B70:E70"/>
  </mergeCells>
  <pageMargins left="0.7" right="0.7" top="0.75" bottom="0.75" header="0.3" footer="0.3"/>
  <pageSetup scale="68" fitToHeight="0" orientation="portrait" r:id="rId1"/>
  <headerFooter>
    <oddFooter>&amp;L&amp;F&amp;R&amp;A</oddFooter>
  </headerFooter>
  <rowBreaks count="1" manualBreakCount="1">
    <brk id="64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4A58E-E64A-4489-9474-6C660E170A94}">
  <sheetPr codeName="Sheet28">
    <pageSetUpPr fitToPage="1"/>
  </sheetPr>
  <dimension ref="A1:F137"/>
  <sheetViews>
    <sheetView showGridLines="0" zoomScaleNormal="100" zoomScaleSheetLayoutView="62" workbookViewId="0">
      <selection activeCell="D11" sqref="D11"/>
    </sheetView>
  </sheetViews>
  <sheetFormatPr defaultColWidth="9.109375" defaultRowHeight="15.6"/>
  <cols>
    <col min="1" max="1" width="10" style="473" customWidth="1"/>
    <col min="2" max="2" width="66.109375" style="473" customWidth="1"/>
    <col min="3" max="3" width="12.33203125" style="439" customWidth="1"/>
    <col min="4" max="4" width="11.88671875" style="474" customWidth="1"/>
    <col min="5" max="5" width="16.44140625" style="474" customWidth="1"/>
    <col min="6" max="6" width="19.44140625" style="475" customWidth="1"/>
    <col min="7" max="16384" width="9.109375" style="210"/>
  </cols>
  <sheetData>
    <row r="1" spans="1:6" ht="27" customHeight="1">
      <c r="A1" s="616" t="s">
        <v>338</v>
      </c>
      <c r="B1" s="616"/>
      <c r="C1" s="616"/>
      <c r="D1" s="616"/>
      <c r="E1" s="616"/>
      <c r="F1" s="616"/>
    </row>
    <row r="2" spans="1:6" ht="19.2" customHeight="1">
      <c r="A2" s="426" t="s">
        <v>414</v>
      </c>
      <c r="B2" s="426"/>
      <c r="C2" s="427"/>
      <c r="D2" s="428"/>
      <c r="E2" s="428"/>
      <c r="F2" s="428"/>
    </row>
    <row r="3" spans="1:6" ht="21.6" customHeight="1">
      <c r="A3" s="426" t="s">
        <v>420</v>
      </c>
      <c r="B3" s="210"/>
      <c r="C3" s="429"/>
      <c r="D3" s="430"/>
      <c r="E3" s="430"/>
      <c r="F3" s="429"/>
    </row>
    <row r="4" spans="1:6" ht="27" customHeight="1" thickBot="1">
      <c r="A4" s="617"/>
      <c r="B4" s="617"/>
      <c r="C4" s="617"/>
      <c r="D4" s="617"/>
      <c r="E4" s="617"/>
      <c r="F4" s="617"/>
    </row>
    <row r="5" spans="1:6" s="377" customFormat="1" ht="31.8" thickBot="1">
      <c r="A5" s="420" t="s">
        <v>294</v>
      </c>
      <c r="B5" s="421" t="s">
        <v>3</v>
      </c>
      <c r="C5" s="422" t="s">
        <v>1</v>
      </c>
      <c r="D5" s="423" t="s">
        <v>295</v>
      </c>
      <c r="E5" s="424" t="s">
        <v>274</v>
      </c>
      <c r="F5" s="425" t="s">
        <v>296</v>
      </c>
    </row>
    <row r="6" spans="1:6" customFormat="1">
      <c r="A6" s="576">
        <v>2500</v>
      </c>
      <c r="B6" s="431" t="s">
        <v>276</v>
      </c>
      <c r="C6" s="432"/>
      <c r="D6" s="432"/>
      <c r="E6" s="397"/>
      <c r="F6" s="227"/>
    </row>
    <row r="7" spans="1:6" customFormat="1">
      <c r="A7" s="577"/>
      <c r="B7" s="431" t="s">
        <v>277</v>
      </c>
      <c r="C7" s="432"/>
      <c r="D7" s="432"/>
      <c r="E7" s="397"/>
      <c r="F7" s="227"/>
    </row>
    <row r="8" spans="1:6" customFormat="1" ht="15">
      <c r="A8" s="577"/>
      <c r="B8" s="433"/>
      <c r="C8" s="432"/>
      <c r="D8" s="432"/>
      <c r="E8" s="397"/>
      <c r="F8" s="227"/>
    </row>
    <row r="9" spans="1:6" customFormat="1" ht="15">
      <c r="A9" s="577">
        <v>25.01</v>
      </c>
      <c r="B9" s="433" t="s">
        <v>278</v>
      </c>
      <c r="C9" s="432"/>
      <c r="D9" s="432"/>
      <c r="E9" s="397"/>
      <c r="F9" s="227"/>
    </row>
    <row r="10" spans="1:6" customFormat="1" ht="18">
      <c r="A10" s="577" t="s">
        <v>9</v>
      </c>
      <c r="B10" s="433" t="s">
        <v>279</v>
      </c>
      <c r="C10" s="432" t="s">
        <v>19</v>
      </c>
      <c r="D10" s="432">
        <v>160</v>
      </c>
      <c r="E10" s="525"/>
      <c r="F10" s="227"/>
    </row>
    <row r="11" spans="1:6" customFormat="1" ht="15">
      <c r="A11" s="577"/>
      <c r="B11" s="433"/>
      <c r="C11" s="432"/>
      <c r="D11" s="432"/>
      <c r="E11" s="397"/>
      <c r="F11" s="227"/>
    </row>
    <row r="12" spans="1:6" ht="29.25" customHeight="1">
      <c r="A12" s="576">
        <v>6100</v>
      </c>
      <c r="B12" s="431" t="s">
        <v>339</v>
      </c>
      <c r="C12" s="432"/>
      <c r="D12" s="432"/>
      <c r="E12" s="397"/>
      <c r="F12" s="227"/>
    </row>
    <row r="13" spans="1:6" ht="15">
      <c r="A13" s="577"/>
      <c r="B13" s="433"/>
      <c r="C13" s="432"/>
      <c r="D13" s="432"/>
      <c r="E13" s="397"/>
      <c r="F13" s="227"/>
    </row>
    <row r="14" spans="1:6" ht="15">
      <c r="A14" s="577">
        <v>61.02</v>
      </c>
      <c r="B14" s="433" t="s">
        <v>298</v>
      </c>
      <c r="C14" s="432"/>
      <c r="D14" s="432"/>
      <c r="E14" s="397"/>
      <c r="F14" s="227"/>
    </row>
    <row r="15" spans="1:6" ht="15">
      <c r="A15" s="577" t="s">
        <v>11</v>
      </c>
      <c r="B15" s="433" t="s">
        <v>340</v>
      </c>
      <c r="C15" s="432"/>
      <c r="D15" s="432"/>
      <c r="E15" s="397"/>
      <c r="F15" s="227"/>
    </row>
    <row r="16" spans="1:6" ht="18" customHeight="1">
      <c r="A16" s="577"/>
      <c r="B16" s="433" t="s">
        <v>341</v>
      </c>
      <c r="C16" s="432"/>
      <c r="D16" s="432"/>
      <c r="E16" s="397"/>
      <c r="F16" s="227"/>
    </row>
    <row r="17" spans="1:6" ht="18">
      <c r="A17" s="577" t="s">
        <v>13</v>
      </c>
      <c r="B17" s="433" t="s">
        <v>342</v>
      </c>
      <c r="C17" s="432" t="s">
        <v>20</v>
      </c>
      <c r="D17" s="432">
        <v>210</v>
      </c>
      <c r="E17" s="525"/>
      <c r="F17" s="227"/>
    </row>
    <row r="18" spans="1:6" ht="15">
      <c r="A18" s="577"/>
      <c r="B18" s="433"/>
      <c r="C18" s="432"/>
      <c r="D18" s="432"/>
      <c r="E18" s="525"/>
      <c r="F18" s="227"/>
    </row>
    <row r="19" spans="1:6" ht="18">
      <c r="A19" s="577" t="s">
        <v>26</v>
      </c>
      <c r="B19" s="433" t="s">
        <v>343</v>
      </c>
      <c r="C19" s="432" t="s">
        <v>20</v>
      </c>
      <c r="D19" s="432">
        <v>105</v>
      </c>
      <c r="E19" s="525"/>
      <c r="F19" s="227"/>
    </row>
    <row r="20" spans="1:6" ht="15">
      <c r="A20" s="577"/>
      <c r="B20" s="433"/>
      <c r="C20" s="432"/>
      <c r="D20" s="432"/>
      <c r="E20" s="525"/>
      <c r="F20" s="227"/>
    </row>
    <row r="21" spans="1:6" ht="15">
      <c r="A21" s="577" t="s">
        <v>9</v>
      </c>
      <c r="B21" s="433" t="s">
        <v>344</v>
      </c>
      <c r="C21" s="432"/>
      <c r="D21" s="432"/>
      <c r="E21" s="525"/>
      <c r="F21" s="227"/>
    </row>
    <row r="22" spans="1:6" ht="18">
      <c r="A22" s="577"/>
      <c r="B22" s="433" t="s">
        <v>76</v>
      </c>
      <c r="C22" s="432" t="s">
        <v>20</v>
      </c>
      <c r="D22" s="432">
        <v>35</v>
      </c>
      <c r="E22" s="525"/>
      <c r="F22" s="227"/>
    </row>
    <row r="23" spans="1:6" ht="15">
      <c r="A23" s="577"/>
      <c r="B23" s="433"/>
      <c r="C23" s="432"/>
      <c r="D23" s="432"/>
      <c r="E23" s="525"/>
      <c r="F23" s="227"/>
    </row>
    <row r="24" spans="1:6" ht="15">
      <c r="A24" s="577">
        <v>61.04</v>
      </c>
      <c r="B24" s="433" t="s">
        <v>299</v>
      </c>
      <c r="C24" s="432"/>
      <c r="D24" s="432"/>
      <c r="E24" s="525"/>
      <c r="F24" s="227"/>
    </row>
    <row r="25" spans="1:6" ht="18">
      <c r="A25" s="577" t="s">
        <v>11</v>
      </c>
      <c r="B25" s="433" t="s">
        <v>314</v>
      </c>
      <c r="C25" s="432" t="s">
        <v>20</v>
      </c>
      <c r="D25" s="432">
        <v>225</v>
      </c>
      <c r="E25" s="525"/>
      <c r="F25" s="227"/>
    </row>
    <row r="26" spans="1:6" ht="15">
      <c r="A26" s="577"/>
      <c r="B26" s="433"/>
      <c r="C26" s="432"/>
      <c r="D26" s="432"/>
      <c r="E26" s="525"/>
      <c r="F26" s="227"/>
    </row>
    <row r="27" spans="1:6" ht="18">
      <c r="A27" s="577" t="s">
        <v>9</v>
      </c>
      <c r="B27" s="433" t="s">
        <v>315</v>
      </c>
      <c r="C27" s="432" t="s">
        <v>20</v>
      </c>
      <c r="D27" s="432">
        <v>150</v>
      </c>
      <c r="E27" s="525"/>
      <c r="F27" s="227"/>
    </row>
    <row r="28" spans="1:6" ht="15">
      <c r="A28" s="577"/>
      <c r="B28" s="433"/>
      <c r="C28" s="432"/>
      <c r="D28" s="432"/>
      <c r="E28" s="525"/>
      <c r="F28" s="227"/>
    </row>
    <row r="29" spans="1:6" ht="15">
      <c r="A29" s="577" t="s">
        <v>345</v>
      </c>
      <c r="B29" s="433" t="s">
        <v>300</v>
      </c>
      <c r="C29" s="432"/>
      <c r="D29" s="432"/>
      <c r="E29" s="525"/>
      <c r="F29" s="227"/>
    </row>
    <row r="30" spans="1:6" ht="15">
      <c r="A30" s="577"/>
      <c r="B30" s="433"/>
      <c r="C30" s="432"/>
      <c r="D30" s="432"/>
      <c r="E30" s="525"/>
      <c r="F30" s="227"/>
    </row>
    <row r="31" spans="1:6" ht="18">
      <c r="A31" s="577" t="s">
        <v>11</v>
      </c>
      <c r="B31" s="433" t="s">
        <v>346</v>
      </c>
      <c r="C31" s="432" t="s">
        <v>20</v>
      </c>
      <c r="D31" s="432">
        <v>80</v>
      </c>
      <c r="E31" s="525"/>
      <c r="F31" s="227"/>
    </row>
    <row r="32" spans="1:6" ht="15">
      <c r="A32" s="577"/>
      <c r="B32" s="433"/>
      <c r="C32" s="432"/>
      <c r="D32" s="432"/>
      <c r="E32" s="525"/>
      <c r="F32" s="227"/>
    </row>
    <row r="33" spans="1:6" ht="18">
      <c r="A33" s="577" t="s">
        <v>9</v>
      </c>
      <c r="B33" s="433" t="s">
        <v>416</v>
      </c>
      <c r="C33" s="432" t="s">
        <v>20</v>
      </c>
      <c r="D33" s="432">
        <v>45</v>
      </c>
      <c r="E33" s="525"/>
      <c r="F33" s="227"/>
    </row>
    <row r="34" spans="1:6" ht="15">
      <c r="A34" s="577"/>
      <c r="B34" s="433"/>
      <c r="C34" s="432"/>
      <c r="D34" s="432"/>
      <c r="E34" s="397"/>
      <c r="F34" s="227"/>
    </row>
    <row r="35" spans="1:6">
      <c r="A35" s="576">
        <v>6200</v>
      </c>
      <c r="B35" s="431" t="s">
        <v>347</v>
      </c>
      <c r="C35" s="432"/>
      <c r="D35" s="432"/>
      <c r="E35" s="397"/>
      <c r="F35" s="227"/>
    </row>
    <row r="36" spans="1:6" ht="15">
      <c r="A36" s="577"/>
      <c r="B36" s="433"/>
      <c r="C36" s="432"/>
      <c r="D36" s="432"/>
      <c r="E36" s="525"/>
      <c r="F36" s="227"/>
    </row>
    <row r="37" spans="1:6" ht="15">
      <c r="A37" s="577">
        <v>62.02</v>
      </c>
      <c r="B37" s="433" t="s">
        <v>348</v>
      </c>
      <c r="C37" s="432"/>
      <c r="D37" s="432"/>
      <c r="E37" s="525"/>
      <c r="F37" s="227"/>
    </row>
    <row r="38" spans="1:6" ht="15">
      <c r="A38" s="577"/>
      <c r="B38" s="433" t="s">
        <v>349</v>
      </c>
      <c r="C38" s="432"/>
      <c r="D38" s="432"/>
      <c r="E38" s="525"/>
      <c r="F38" s="227"/>
    </row>
    <row r="39" spans="1:6" ht="15">
      <c r="A39" s="577"/>
      <c r="B39" s="433"/>
      <c r="C39" s="432"/>
      <c r="D39" s="432"/>
      <c r="E39" s="525"/>
      <c r="F39" s="227"/>
    </row>
    <row r="40" spans="1:6" ht="18">
      <c r="A40" s="577"/>
      <c r="B40" s="433" t="s">
        <v>350</v>
      </c>
      <c r="C40" s="432" t="s">
        <v>19</v>
      </c>
      <c r="D40" s="432">
        <v>380</v>
      </c>
      <c r="E40" s="525"/>
      <c r="F40" s="227"/>
    </row>
    <row r="41" spans="1:6" ht="15">
      <c r="A41" s="577"/>
      <c r="B41" s="433"/>
      <c r="C41" s="432"/>
      <c r="D41" s="432"/>
      <c r="E41" s="525"/>
      <c r="F41" s="227"/>
    </row>
    <row r="42" spans="1:6" ht="15">
      <c r="A42" s="577">
        <v>62.03</v>
      </c>
      <c r="B42" s="433" t="s">
        <v>351</v>
      </c>
      <c r="C42" s="432"/>
      <c r="D42" s="432"/>
      <c r="E42" s="525"/>
      <c r="F42" s="227"/>
    </row>
    <row r="43" spans="1:6" ht="15">
      <c r="A43" s="577"/>
      <c r="B43" s="433" t="s">
        <v>349</v>
      </c>
      <c r="C43" s="432"/>
      <c r="D43" s="432"/>
      <c r="E43" s="525"/>
      <c r="F43" s="227"/>
    </row>
    <row r="44" spans="1:6" ht="15">
      <c r="A44" s="577"/>
      <c r="B44" s="433"/>
      <c r="C44" s="432"/>
      <c r="D44" s="432"/>
      <c r="E44" s="525"/>
      <c r="F44" s="227"/>
    </row>
    <row r="45" spans="1:6" ht="18">
      <c r="A45" s="577"/>
      <c r="B45" s="433" t="s">
        <v>352</v>
      </c>
      <c r="C45" s="432" t="s">
        <v>19</v>
      </c>
      <c r="D45" s="432">
        <v>60</v>
      </c>
      <c r="E45" s="525"/>
      <c r="F45" s="227"/>
    </row>
    <row r="46" spans="1:6" ht="15">
      <c r="A46" s="577"/>
      <c r="B46" s="433"/>
      <c r="C46" s="432"/>
      <c r="D46" s="432"/>
      <c r="E46" s="525"/>
      <c r="F46" s="227"/>
    </row>
    <row r="47" spans="1:6" ht="15">
      <c r="A47" s="577"/>
      <c r="B47" s="433"/>
      <c r="C47" s="432"/>
      <c r="D47" s="432"/>
      <c r="E47" s="525"/>
      <c r="F47" s="227"/>
    </row>
    <row r="48" spans="1:6" ht="15">
      <c r="A48" s="577"/>
      <c r="B48" s="433"/>
      <c r="C48" s="432"/>
      <c r="D48" s="432"/>
      <c r="E48" s="525"/>
      <c r="F48" s="227"/>
    </row>
    <row r="49" spans="1:6" ht="15">
      <c r="A49" s="577"/>
      <c r="B49" s="433"/>
      <c r="C49" s="432"/>
      <c r="D49" s="432"/>
      <c r="E49" s="525"/>
      <c r="F49" s="227"/>
    </row>
    <row r="50" spans="1:6" ht="15">
      <c r="A50" s="577"/>
      <c r="B50" s="433"/>
      <c r="C50" s="432"/>
      <c r="D50" s="432"/>
      <c r="E50" s="525"/>
      <c r="F50" s="227"/>
    </row>
    <row r="51" spans="1:6" ht="15">
      <c r="A51" s="577"/>
      <c r="B51" s="433"/>
      <c r="C51" s="432"/>
      <c r="D51" s="432"/>
      <c r="E51" s="525"/>
      <c r="F51" s="227"/>
    </row>
    <row r="52" spans="1:6" ht="15">
      <c r="A52" s="577"/>
      <c r="B52" s="433"/>
      <c r="C52" s="432"/>
      <c r="D52" s="432"/>
      <c r="E52" s="525"/>
      <c r="F52" s="227"/>
    </row>
    <row r="53" spans="1:6" ht="15">
      <c r="A53" s="577"/>
      <c r="B53" s="433"/>
      <c r="C53" s="432"/>
      <c r="D53" s="432"/>
      <c r="E53" s="525"/>
      <c r="F53" s="227"/>
    </row>
    <row r="54" spans="1:6" ht="15">
      <c r="A54" s="577"/>
      <c r="B54" s="433"/>
      <c r="C54" s="432"/>
      <c r="D54" s="432"/>
      <c r="E54" s="525"/>
      <c r="F54" s="227"/>
    </row>
    <row r="55" spans="1:6" ht="15">
      <c r="A55" s="577"/>
      <c r="B55" s="433"/>
      <c r="C55" s="432"/>
      <c r="D55" s="432"/>
      <c r="E55" s="525"/>
      <c r="F55" s="227"/>
    </row>
    <row r="56" spans="1:6" ht="15">
      <c r="A56" s="577"/>
      <c r="B56" s="433"/>
      <c r="C56" s="432"/>
      <c r="D56" s="432"/>
      <c r="E56" s="525"/>
      <c r="F56" s="227"/>
    </row>
    <row r="57" spans="1:6" ht="15">
      <c r="A57" s="577"/>
      <c r="B57" s="433"/>
      <c r="C57" s="432"/>
      <c r="D57" s="432"/>
      <c r="E57" s="525"/>
      <c r="F57" s="227"/>
    </row>
    <row r="58" spans="1:6" ht="15">
      <c r="A58" s="577"/>
      <c r="B58" s="433"/>
      <c r="C58" s="432"/>
      <c r="D58" s="432"/>
      <c r="E58" s="525"/>
      <c r="F58" s="227"/>
    </row>
    <row r="59" spans="1:6" ht="15">
      <c r="A59" s="577"/>
      <c r="B59" s="433"/>
      <c r="C59" s="432"/>
      <c r="D59" s="432"/>
      <c r="E59" s="525"/>
      <c r="F59" s="227"/>
    </row>
    <row r="60" spans="1:6" ht="15">
      <c r="A60" s="577"/>
      <c r="B60" s="433"/>
      <c r="C60" s="432"/>
      <c r="D60" s="432"/>
      <c r="E60" s="525"/>
      <c r="F60" s="227"/>
    </row>
    <row r="61" spans="1:6" ht="15">
      <c r="A61" s="577"/>
      <c r="B61" s="433"/>
      <c r="C61" s="432"/>
      <c r="D61" s="432"/>
      <c r="E61" s="397"/>
      <c r="F61" s="227" t="str">
        <f t="shared" ref="F61:F63" si="0">IF(E61="","",E61*D61)</f>
        <v/>
      </c>
    </row>
    <row r="62" spans="1:6" ht="15">
      <c r="A62" s="577"/>
      <c r="B62" s="433"/>
      <c r="C62" s="432"/>
      <c r="D62" s="432"/>
      <c r="E62" s="397"/>
      <c r="F62" s="227" t="str">
        <f t="shared" si="0"/>
        <v/>
      </c>
    </row>
    <row r="63" spans="1:6" ht="15">
      <c r="A63" s="577"/>
      <c r="B63" s="433"/>
      <c r="C63" s="432"/>
      <c r="D63" s="432"/>
      <c r="E63" s="397"/>
      <c r="F63" s="227" t="str">
        <f t="shared" si="0"/>
        <v/>
      </c>
    </row>
    <row r="64" spans="1:6">
      <c r="A64" s="572"/>
      <c r="B64" s="435"/>
      <c r="C64" s="436"/>
      <c r="D64" s="51"/>
      <c r="E64" s="437"/>
      <c r="F64" s="227"/>
    </row>
    <row r="65" spans="1:6" ht="16.2" thickBot="1">
      <c r="A65" s="573"/>
      <c r="B65" s="249"/>
      <c r="C65" s="251"/>
      <c r="D65" s="51"/>
      <c r="E65" s="437"/>
      <c r="F65" s="227"/>
    </row>
    <row r="66" spans="1:6" ht="30" customHeight="1" thickBot="1">
      <c r="A66" s="575"/>
      <c r="B66" s="587" t="s">
        <v>301</v>
      </c>
      <c r="C66" s="588"/>
      <c r="D66" s="588"/>
      <c r="E66" s="588"/>
      <c r="F66" s="438"/>
    </row>
    <row r="67" spans="1:6" ht="27" customHeight="1">
      <c r="A67" s="618" t="s">
        <v>338</v>
      </c>
      <c r="B67" s="618"/>
      <c r="C67" s="618"/>
      <c r="D67" s="618"/>
      <c r="E67" s="618"/>
      <c r="F67" s="618"/>
    </row>
    <row r="68" spans="1:6" ht="19.2" customHeight="1">
      <c r="A68" s="426" t="s">
        <v>414</v>
      </c>
      <c r="B68" s="426"/>
      <c r="C68" s="427"/>
      <c r="D68" s="428"/>
      <c r="E68" s="428"/>
      <c r="F68" s="428"/>
    </row>
    <row r="69" spans="1:6" ht="21.6" customHeight="1">
      <c r="A69" s="426" t="str">
        <f>A3</f>
        <v>CONSTRUCTION OF 2.0 X 1.5  SINGLE CELL BOX CULVERTS  1No. CH 3+113</v>
      </c>
      <c r="B69" s="210"/>
      <c r="C69" s="429"/>
      <c r="D69" s="430"/>
      <c r="E69" s="430"/>
      <c r="F69" s="429"/>
    </row>
    <row r="70" spans="1:6" ht="30" customHeight="1" thickBot="1">
      <c r="A70" s="440"/>
      <c r="B70" s="441"/>
      <c r="C70" s="442"/>
      <c r="D70" s="442"/>
      <c r="E70" s="443"/>
      <c r="F70" s="444"/>
    </row>
    <row r="71" spans="1:6" s="377" customFormat="1" ht="31.8" thickBot="1">
      <c r="A71" s="420" t="s">
        <v>294</v>
      </c>
      <c r="B71" s="421" t="s">
        <v>3</v>
      </c>
      <c r="C71" s="422" t="s">
        <v>1</v>
      </c>
      <c r="D71" s="423" t="s">
        <v>295</v>
      </c>
      <c r="E71" s="424" t="s">
        <v>274</v>
      </c>
      <c r="F71" s="425" t="s">
        <v>296</v>
      </c>
    </row>
    <row r="72" spans="1:6" ht="30" customHeight="1" thickBot="1">
      <c r="A72" s="342"/>
      <c r="B72" s="587" t="s">
        <v>353</v>
      </c>
      <c r="C72" s="588"/>
      <c r="D72" s="588"/>
      <c r="E72" s="588"/>
      <c r="F72" s="438"/>
    </row>
    <row r="73" spans="1:6">
      <c r="A73" s="445">
        <v>6300</v>
      </c>
      <c r="B73" s="446" t="s">
        <v>354</v>
      </c>
      <c r="C73" s="447"/>
      <c r="D73" s="51"/>
      <c r="E73" s="51"/>
      <c r="F73" s="227"/>
    </row>
    <row r="74" spans="1:6">
      <c r="A74" s="434"/>
      <c r="B74" s="448"/>
      <c r="C74" s="447"/>
      <c r="D74" s="51"/>
      <c r="E74" s="51"/>
      <c r="F74" s="227"/>
    </row>
    <row r="75" spans="1:6" ht="17.399999999999999">
      <c r="A75" s="451">
        <v>63.01</v>
      </c>
      <c r="B75" s="433" t="s">
        <v>417</v>
      </c>
      <c r="C75" s="432"/>
      <c r="D75" s="51"/>
      <c r="E75" s="51"/>
      <c r="F75" s="227"/>
    </row>
    <row r="76" spans="1:6" ht="15">
      <c r="A76" s="451"/>
      <c r="B76" s="433"/>
      <c r="C76" s="432"/>
      <c r="D76" s="449"/>
      <c r="E76" s="397"/>
      <c r="F76" s="227"/>
    </row>
    <row r="77" spans="1:6" ht="15">
      <c r="A77" s="451"/>
      <c r="B77" s="433" t="s">
        <v>355</v>
      </c>
      <c r="C77" s="432" t="s">
        <v>297</v>
      </c>
      <c r="D77" s="449">
        <v>17</v>
      </c>
      <c r="E77" s="525"/>
      <c r="F77" s="227"/>
    </row>
    <row r="78" spans="1:6" ht="15">
      <c r="A78" s="451"/>
      <c r="B78" s="433"/>
      <c r="C78" s="432"/>
      <c r="D78" s="449"/>
      <c r="E78" s="525"/>
      <c r="F78" s="227"/>
    </row>
    <row r="79" spans="1:6">
      <c r="A79" s="450">
        <v>6400</v>
      </c>
      <c r="B79" s="431" t="s">
        <v>356</v>
      </c>
      <c r="C79" s="432"/>
      <c r="D79" s="397"/>
      <c r="E79" s="525"/>
      <c r="F79" s="227"/>
    </row>
    <row r="80" spans="1:6">
      <c r="A80" s="450"/>
      <c r="B80" s="431"/>
      <c r="C80" s="432"/>
      <c r="D80" s="397"/>
      <c r="E80" s="525"/>
      <c r="F80" s="227"/>
    </row>
    <row r="81" spans="1:6" ht="15">
      <c r="A81" s="451">
        <v>64.010000000000005</v>
      </c>
      <c r="B81" s="433" t="s">
        <v>357</v>
      </c>
      <c r="C81" s="452"/>
      <c r="D81" s="397"/>
      <c r="E81" s="525"/>
      <c r="F81" s="227"/>
    </row>
    <row r="82" spans="1:6">
      <c r="A82" s="451"/>
      <c r="B82" s="431"/>
      <c r="C82" s="432"/>
      <c r="D82" s="397"/>
      <c r="E82" s="525"/>
      <c r="F82" s="227"/>
    </row>
    <row r="83" spans="1:6" ht="15">
      <c r="A83" s="451"/>
      <c r="B83" s="433" t="s">
        <v>358</v>
      </c>
      <c r="C83" s="432"/>
      <c r="D83" s="397"/>
      <c r="E83" s="525"/>
      <c r="F83" s="227"/>
    </row>
    <row r="84" spans="1:6" ht="15">
      <c r="A84" s="451"/>
      <c r="B84" s="433"/>
      <c r="C84" s="432"/>
      <c r="D84" s="397"/>
      <c r="E84" s="525"/>
      <c r="F84" s="227"/>
    </row>
    <row r="85" spans="1:6" ht="17.399999999999999">
      <c r="A85" s="451"/>
      <c r="B85" s="433" t="s">
        <v>359</v>
      </c>
      <c r="C85" s="432" t="s">
        <v>360</v>
      </c>
      <c r="D85" s="397">
        <v>100</v>
      </c>
      <c r="E85" s="525"/>
      <c r="F85" s="227"/>
    </row>
    <row r="86" spans="1:6" ht="15">
      <c r="A86" s="451"/>
      <c r="B86" s="433"/>
      <c r="C86" s="432"/>
      <c r="D86" s="397"/>
      <c r="E86" s="525"/>
      <c r="F86" s="227"/>
    </row>
    <row r="87" spans="1:6" ht="15">
      <c r="A87" s="451"/>
      <c r="B87" s="433" t="s">
        <v>361</v>
      </c>
      <c r="C87" s="432"/>
      <c r="D87" s="397"/>
      <c r="E87" s="525"/>
      <c r="F87" s="227"/>
    </row>
    <row r="88" spans="1:6" ht="15">
      <c r="A88" s="451"/>
      <c r="B88" s="433"/>
      <c r="C88" s="432"/>
      <c r="D88" s="397"/>
      <c r="E88" s="525"/>
      <c r="F88" s="227"/>
    </row>
    <row r="89" spans="1:6" ht="17.399999999999999">
      <c r="A89" s="451"/>
      <c r="B89" s="433" t="s">
        <v>362</v>
      </c>
      <c r="C89" s="432" t="s">
        <v>360</v>
      </c>
      <c r="D89" s="397">
        <v>15</v>
      </c>
      <c r="E89" s="525"/>
      <c r="F89" s="227"/>
    </row>
    <row r="90" spans="1:6">
      <c r="A90" s="434"/>
      <c r="B90" s="435"/>
      <c r="C90" s="447"/>
      <c r="D90" s="51"/>
      <c r="E90" s="525"/>
      <c r="F90" s="227"/>
    </row>
    <row r="91" spans="1:6" s="457" customFormat="1" ht="36.75" customHeight="1">
      <c r="A91" s="453">
        <v>6600</v>
      </c>
      <c r="B91" s="454" t="s">
        <v>363</v>
      </c>
      <c r="C91" s="455"/>
      <c r="D91" s="456"/>
      <c r="E91" s="525"/>
      <c r="F91" s="227"/>
    </row>
    <row r="92" spans="1:6" s="457" customFormat="1" ht="21.9" customHeight="1">
      <c r="A92" s="458"/>
      <c r="B92" s="459" t="s">
        <v>364</v>
      </c>
      <c r="C92" s="460"/>
      <c r="D92" s="397"/>
      <c r="E92" s="525"/>
      <c r="F92" s="227"/>
    </row>
    <row r="93" spans="1:6" s="457" customFormat="1" ht="15">
      <c r="A93" s="458"/>
      <c r="B93" s="461"/>
      <c r="C93" s="460"/>
      <c r="D93" s="397"/>
      <c r="E93" s="525"/>
      <c r="F93" s="227"/>
    </row>
    <row r="94" spans="1:6" s="457" customFormat="1" ht="15">
      <c r="A94" s="462">
        <v>66.19</v>
      </c>
      <c r="B94" s="461" t="s">
        <v>303</v>
      </c>
      <c r="C94" s="460"/>
      <c r="D94" s="397"/>
      <c r="E94" s="525"/>
      <c r="F94" s="227"/>
    </row>
    <row r="95" spans="1:6" s="457" customFormat="1" ht="15">
      <c r="A95" s="458"/>
      <c r="B95" s="461"/>
      <c r="C95" s="460"/>
      <c r="D95" s="397"/>
      <c r="E95" s="525"/>
      <c r="F95" s="227"/>
    </row>
    <row r="96" spans="1:6" s="457" customFormat="1" ht="15">
      <c r="A96" s="458"/>
      <c r="B96" s="463" t="s">
        <v>365</v>
      </c>
      <c r="C96" s="464"/>
      <c r="D96" s="465"/>
      <c r="E96" s="525"/>
      <c r="F96" s="227"/>
    </row>
    <row r="97" spans="1:6" s="457" customFormat="1" ht="15">
      <c r="A97" s="458"/>
      <c r="B97" s="461"/>
      <c r="C97" s="464"/>
      <c r="D97" s="466"/>
      <c r="E97" s="525"/>
      <c r="F97" s="227"/>
    </row>
    <row r="98" spans="1:6" s="457" customFormat="1" ht="15">
      <c r="A98" s="458"/>
      <c r="B98" s="463" t="s">
        <v>366</v>
      </c>
      <c r="C98" s="460" t="s">
        <v>2</v>
      </c>
      <c r="D98" s="466">
        <v>80</v>
      </c>
      <c r="E98" s="525"/>
      <c r="F98" s="227"/>
    </row>
    <row r="99" spans="1:6" s="457" customFormat="1" ht="15">
      <c r="A99" s="458"/>
      <c r="B99" s="463"/>
      <c r="C99" s="460"/>
      <c r="D99" s="466"/>
      <c r="E99" s="525"/>
      <c r="F99" s="227"/>
    </row>
    <row r="100" spans="1:6" s="457" customFormat="1" ht="15">
      <c r="A100" s="578" t="s">
        <v>367</v>
      </c>
      <c r="B100" s="468" t="s">
        <v>368</v>
      </c>
      <c r="C100" s="469" t="s">
        <v>4</v>
      </c>
      <c r="D100" s="466">
        <v>15</v>
      </c>
      <c r="E100" s="525"/>
      <c r="F100" s="227"/>
    </row>
    <row r="101" spans="1:6" s="457" customFormat="1" ht="15">
      <c r="A101" s="579"/>
      <c r="B101" s="468"/>
      <c r="C101" s="469"/>
      <c r="D101" s="466"/>
      <c r="E101" s="397"/>
      <c r="F101" s="227"/>
    </row>
    <row r="102" spans="1:6" s="457" customFormat="1" ht="15">
      <c r="A102" s="579"/>
      <c r="B102" s="468"/>
      <c r="C102" s="469"/>
      <c r="D102" s="466"/>
      <c r="E102" s="397"/>
      <c r="F102" s="227"/>
    </row>
    <row r="103" spans="1:6" s="457" customFormat="1" ht="15">
      <c r="A103" s="579"/>
      <c r="B103" s="468"/>
      <c r="C103" s="469"/>
      <c r="D103" s="466"/>
      <c r="E103" s="397"/>
      <c r="F103" s="227"/>
    </row>
    <row r="104" spans="1:6" s="457" customFormat="1" ht="15">
      <c r="A104" s="579"/>
      <c r="B104" s="468"/>
      <c r="C104" s="469"/>
      <c r="D104" s="466"/>
      <c r="E104" s="397"/>
      <c r="F104" s="227"/>
    </row>
    <row r="105" spans="1:6" s="457" customFormat="1" ht="15">
      <c r="A105" s="579"/>
      <c r="B105" s="468"/>
      <c r="C105" s="469"/>
      <c r="D105" s="466"/>
      <c r="E105" s="397"/>
      <c r="F105" s="227"/>
    </row>
    <row r="106" spans="1:6" s="457" customFormat="1" ht="15">
      <c r="A106" s="579"/>
      <c r="B106" s="468"/>
      <c r="C106" s="469"/>
      <c r="D106" s="466"/>
      <c r="E106" s="397"/>
      <c r="F106" s="227"/>
    </row>
    <row r="107" spans="1:6" s="457" customFormat="1" ht="15">
      <c r="A107" s="579"/>
      <c r="B107" s="468"/>
      <c r="C107" s="469"/>
      <c r="D107" s="466"/>
      <c r="E107" s="397"/>
      <c r="F107" s="227"/>
    </row>
    <row r="108" spans="1:6" s="457" customFormat="1" ht="15">
      <c r="A108" s="579"/>
      <c r="B108" s="468"/>
      <c r="C108" s="469"/>
      <c r="D108" s="466"/>
      <c r="E108" s="397"/>
      <c r="F108" s="227"/>
    </row>
    <row r="109" spans="1:6" s="457" customFormat="1" ht="15">
      <c r="A109" s="579"/>
      <c r="B109" s="468"/>
      <c r="C109" s="469"/>
      <c r="D109" s="466"/>
      <c r="E109" s="397"/>
      <c r="F109" s="227"/>
    </row>
    <row r="110" spans="1:6" s="457" customFormat="1" ht="15">
      <c r="A110" s="579"/>
      <c r="B110" s="468"/>
      <c r="C110" s="469"/>
      <c r="D110" s="466"/>
      <c r="E110" s="397"/>
      <c r="F110" s="227"/>
    </row>
    <row r="111" spans="1:6" s="457" customFormat="1" ht="15">
      <c r="A111" s="579"/>
      <c r="B111" s="468"/>
      <c r="C111" s="469"/>
      <c r="D111" s="466"/>
      <c r="E111" s="397"/>
      <c r="F111" s="227"/>
    </row>
    <row r="112" spans="1:6" s="457" customFormat="1" ht="15">
      <c r="A112" s="579"/>
      <c r="B112" s="468"/>
      <c r="C112" s="469"/>
      <c r="D112" s="466"/>
      <c r="E112" s="397"/>
      <c r="F112" s="227"/>
    </row>
    <row r="113" spans="1:6" s="457" customFormat="1" ht="15">
      <c r="A113" s="579"/>
      <c r="B113" s="468"/>
      <c r="C113" s="469"/>
      <c r="D113" s="466"/>
      <c r="E113" s="397"/>
      <c r="F113" s="227"/>
    </row>
    <row r="114" spans="1:6" s="457" customFormat="1" ht="15">
      <c r="A114" s="579"/>
      <c r="B114" s="468"/>
      <c r="C114" s="469"/>
      <c r="D114" s="466"/>
      <c r="E114" s="397"/>
      <c r="F114" s="227"/>
    </row>
    <row r="115" spans="1:6" s="457" customFormat="1" ht="15">
      <c r="A115" s="579"/>
      <c r="B115" s="468"/>
      <c r="C115" s="469"/>
      <c r="D115" s="466"/>
      <c r="E115" s="397"/>
      <c r="F115" s="227"/>
    </row>
    <row r="116" spans="1:6" s="457" customFormat="1" ht="15">
      <c r="A116" s="579"/>
      <c r="B116" s="468"/>
      <c r="C116" s="469"/>
      <c r="D116" s="466"/>
      <c r="E116" s="397"/>
      <c r="F116" s="227"/>
    </row>
    <row r="117" spans="1:6" s="457" customFormat="1" ht="15">
      <c r="A117" s="579"/>
      <c r="B117" s="468"/>
      <c r="C117" s="469"/>
      <c r="D117" s="466"/>
      <c r="E117" s="397"/>
      <c r="F117" s="227"/>
    </row>
    <row r="118" spans="1:6" s="457" customFormat="1" ht="15">
      <c r="A118" s="579"/>
      <c r="B118" s="468"/>
      <c r="C118" s="469"/>
      <c r="D118" s="466"/>
      <c r="E118" s="397"/>
      <c r="F118" s="227"/>
    </row>
    <row r="119" spans="1:6" s="457" customFormat="1" ht="15">
      <c r="A119" s="579"/>
      <c r="B119" s="468"/>
      <c r="C119" s="469"/>
      <c r="D119" s="466"/>
      <c r="E119" s="397"/>
      <c r="F119" s="227"/>
    </row>
    <row r="120" spans="1:6" s="457" customFormat="1" ht="15">
      <c r="A120" s="579"/>
      <c r="B120" s="468"/>
      <c r="C120" s="469"/>
      <c r="D120" s="466"/>
      <c r="E120" s="397"/>
      <c r="F120" s="227"/>
    </row>
    <row r="121" spans="1:6" s="457" customFormat="1" ht="15">
      <c r="A121" s="579"/>
      <c r="B121" s="468"/>
      <c r="C121" s="469"/>
      <c r="D121" s="466"/>
      <c r="E121" s="397"/>
      <c r="F121" s="227"/>
    </row>
    <row r="122" spans="1:6" s="457" customFormat="1" ht="15">
      <c r="A122" s="579"/>
      <c r="B122" s="468"/>
      <c r="C122" s="469"/>
      <c r="D122" s="466"/>
      <c r="E122" s="397"/>
      <c r="F122" s="227"/>
    </row>
    <row r="123" spans="1:6" s="457" customFormat="1" ht="15">
      <c r="A123" s="579"/>
      <c r="B123" s="468"/>
      <c r="C123" s="469"/>
      <c r="D123" s="466"/>
      <c r="E123" s="397"/>
      <c r="F123" s="227"/>
    </row>
    <row r="124" spans="1:6" s="457" customFormat="1" ht="15">
      <c r="A124" s="579"/>
      <c r="B124" s="468"/>
      <c r="C124" s="469"/>
      <c r="D124" s="466"/>
      <c r="E124" s="397"/>
      <c r="F124" s="227"/>
    </row>
    <row r="125" spans="1:6" s="457" customFormat="1" ht="15">
      <c r="A125" s="579"/>
      <c r="B125" s="468"/>
      <c r="C125" s="469"/>
      <c r="D125" s="466"/>
      <c r="E125" s="397"/>
      <c r="F125" s="227"/>
    </row>
    <row r="126" spans="1:6" s="457" customFormat="1" ht="15">
      <c r="A126" s="579"/>
      <c r="B126" s="468"/>
      <c r="C126" s="469"/>
      <c r="D126" s="466"/>
      <c r="E126" s="397"/>
      <c r="F126" s="227"/>
    </row>
    <row r="127" spans="1:6" s="457" customFormat="1" ht="15">
      <c r="A127" s="579"/>
      <c r="B127" s="468"/>
      <c r="C127" s="469"/>
      <c r="D127" s="466"/>
      <c r="E127" s="397"/>
      <c r="F127" s="227"/>
    </row>
    <row r="128" spans="1:6" s="457" customFormat="1" ht="15">
      <c r="A128" s="579"/>
      <c r="B128" s="468"/>
      <c r="C128" s="469"/>
      <c r="D128" s="466"/>
      <c r="E128" s="397"/>
      <c r="F128" s="227"/>
    </row>
    <row r="129" spans="1:6" s="457" customFormat="1" ht="15">
      <c r="A129" s="579"/>
      <c r="B129" s="468"/>
      <c r="C129" s="469"/>
      <c r="D129" s="466"/>
      <c r="E129" s="397"/>
      <c r="F129" s="227"/>
    </row>
    <row r="130" spans="1:6" s="457" customFormat="1" ht="15">
      <c r="A130" s="579"/>
      <c r="B130" s="468"/>
      <c r="C130" s="469"/>
      <c r="D130" s="466"/>
      <c r="E130" s="397"/>
      <c r="F130" s="227"/>
    </row>
    <row r="131" spans="1:6" s="457" customFormat="1" ht="15">
      <c r="A131" s="579"/>
      <c r="B131" s="468"/>
      <c r="C131" s="469"/>
      <c r="D131" s="466"/>
      <c r="E131" s="397"/>
      <c r="F131" s="227"/>
    </row>
    <row r="132" spans="1:6" s="457" customFormat="1" ht="15">
      <c r="A132" s="579"/>
      <c r="B132" s="468"/>
      <c r="C132" s="469"/>
      <c r="D132" s="466"/>
      <c r="E132" s="397"/>
      <c r="F132" s="227"/>
    </row>
    <row r="133" spans="1:6" s="457" customFormat="1" ht="15">
      <c r="A133" s="579"/>
      <c r="B133" s="468"/>
      <c r="C133" s="469"/>
      <c r="D133" s="466"/>
      <c r="E133" s="397"/>
      <c r="F133" s="227"/>
    </row>
    <row r="134" spans="1:6">
      <c r="A134" s="471"/>
      <c r="B134" s="435"/>
      <c r="C134" s="251"/>
      <c r="D134" s="51"/>
      <c r="E134" s="437"/>
      <c r="F134" s="472"/>
    </row>
    <row r="135" spans="1:6">
      <c r="A135" s="471"/>
      <c r="B135" s="435"/>
      <c r="C135" s="251"/>
      <c r="D135" s="51"/>
      <c r="E135" s="437"/>
      <c r="F135" s="472"/>
    </row>
    <row r="136" spans="1:6" ht="16.2" thickBot="1">
      <c r="A136" s="471"/>
      <c r="B136" s="435"/>
      <c r="C136" s="251"/>
      <c r="D136" s="51"/>
      <c r="E136" s="437"/>
      <c r="F136" s="472"/>
    </row>
    <row r="137" spans="1:6" ht="30" customHeight="1" thickBot="1">
      <c r="A137" s="342"/>
      <c r="B137" s="587" t="s">
        <v>90</v>
      </c>
      <c r="C137" s="588"/>
      <c r="D137" s="588"/>
      <c r="E137" s="588"/>
      <c r="F137" s="438"/>
    </row>
  </sheetData>
  <mergeCells count="6">
    <mergeCell ref="B137:E137"/>
    <mergeCell ref="A1:F1"/>
    <mergeCell ref="A4:F4"/>
    <mergeCell ref="B66:E66"/>
    <mergeCell ref="A67:F67"/>
    <mergeCell ref="B72:E72"/>
  </mergeCells>
  <pageMargins left="0.7" right="0.7" top="0.75" bottom="0.75" header="0.3" footer="0.3"/>
  <pageSetup scale="67" fitToHeight="0" orientation="portrait" r:id="rId1"/>
  <headerFooter>
    <oddFooter>&amp;L&amp;F&amp;R&amp;A</oddFooter>
  </headerFooter>
  <rowBreaks count="1" manualBreakCount="1">
    <brk id="66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B7642-94BF-4102-9EDF-7B26DD0D1925}">
  <sheetPr codeName="Sheet29">
    <pageSetUpPr fitToPage="1"/>
  </sheetPr>
  <dimension ref="A1:F138"/>
  <sheetViews>
    <sheetView showGridLines="0" topLeftCell="A107" zoomScaleNormal="100" zoomScaleSheetLayoutView="73" workbookViewId="0">
      <selection activeCell="D11" sqref="D11"/>
    </sheetView>
  </sheetViews>
  <sheetFormatPr defaultColWidth="9.109375" defaultRowHeight="15.6"/>
  <cols>
    <col min="1" max="1" width="11" style="473" customWidth="1"/>
    <col min="2" max="2" width="66.109375" style="473" customWidth="1"/>
    <col min="3" max="3" width="12.33203125" style="439" customWidth="1"/>
    <col min="4" max="4" width="11.88671875" style="474" customWidth="1"/>
    <col min="5" max="5" width="16.44140625" style="474" customWidth="1"/>
    <col min="6" max="6" width="19.44140625" style="475" customWidth="1"/>
    <col min="7" max="16384" width="9.109375" style="210"/>
  </cols>
  <sheetData>
    <row r="1" spans="1:6" ht="27" customHeight="1">
      <c r="A1" s="616" t="s">
        <v>338</v>
      </c>
      <c r="B1" s="616"/>
      <c r="C1" s="616"/>
      <c r="D1" s="616"/>
      <c r="E1" s="616"/>
      <c r="F1" s="616"/>
    </row>
    <row r="2" spans="1:6" ht="19.2" customHeight="1">
      <c r="A2" s="426" t="s">
        <v>414</v>
      </c>
      <c r="B2" s="426"/>
      <c r="C2" s="427"/>
      <c r="D2" s="428"/>
      <c r="E2" s="428"/>
      <c r="F2" s="428"/>
    </row>
    <row r="3" spans="1:6" ht="21.6" customHeight="1">
      <c r="A3" s="426" t="s">
        <v>421</v>
      </c>
      <c r="B3" s="210"/>
      <c r="C3" s="429"/>
      <c r="D3" s="430"/>
      <c r="E3" s="430"/>
      <c r="F3" s="429"/>
    </row>
    <row r="4" spans="1:6" ht="27" customHeight="1" thickBot="1">
      <c r="A4" s="617"/>
      <c r="B4" s="617"/>
      <c r="C4" s="617"/>
      <c r="D4" s="617"/>
      <c r="E4" s="617"/>
      <c r="F4" s="617"/>
    </row>
    <row r="5" spans="1:6" s="377" customFormat="1" ht="30" customHeight="1" thickBot="1">
      <c r="A5" s="420" t="s">
        <v>294</v>
      </c>
      <c r="B5" s="421" t="s">
        <v>3</v>
      </c>
      <c r="C5" s="422" t="s">
        <v>1</v>
      </c>
      <c r="D5" s="423" t="s">
        <v>295</v>
      </c>
      <c r="E5" s="424" t="s">
        <v>274</v>
      </c>
      <c r="F5" s="425" t="s">
        <v>296</v>
      </c>
    </row>
    <row r="6" spans="1:6" customFormat="1">
      <c r="A6" s="574">
        <v>2500</v>
      </c>
      <c r="B6" s="431" t="s">
        <v>276</v>
      </c>
      <c r="C6" s="432"/>
      <c r="D6" s="432"/>
      <c r="E6" s="397"/>
      <c r="F6" s="227"/>
    </row>
    <row r="7" spans="1:6" customFormat="1">
      <c r="A7" s="451"/>
      <c r="B7" s="431" t="s">
        <v>277</v>
      </c>
      <c r="C7" s="432"/>
      <c r="D7" s="432"/>
      <c r="E7" s="397"/>
      <c r="F7" s="227"/>
    </row>
    <row r="8" spans="1:6" customFormat="1" ht="15">
      <c r="A8" s="451"/>
      <c r="B8" s="433"/>
      <c r="C8" s="432"/>
      <c r="D8" s="432"/>
      <c r="E8" s="397"/>
      <c r="F8" s="227"/>
    </row>
    <row r="9" spans="1:6" customFormat="1" ht="15">
      <c r="A9" s="451">
        <v>25.01</v>
      </c>
      <c r="B9" s="433" t="s">
        <v>278</v>
      </c>
      <c r="C9" s="432"/>
      <c r="D9" s="432"/>
      <c r="E9" s="397"/>
      <c r="F9" s="227"/>
    </row>
    <row r="10" spans="1:6" customFormat="1" ht="18">
      <c r="A10" s="451" t="s">
        <v>9</v>
      </c>
      <c r="B10" s="433" t="s">
        <v>279</v>
      </c>
      <c r="C10" s="432" t="s">
        <v>19</v>
      </c>
      <c r="D10" s="432">
        <v>640</v>
      </c>
      <c r="E10" s="525"/>
      <c r="F10" s="227"/>
    </row>
    <row r="11" spans="1:6" customFormat="1" ht="15">
      <c r="A11" s="451"/>
      <c r="B11" s="433"/>
      <c r="C11" s="432"/>
      <c r="D11" s="432"/>
      <c r="E11" s="525"/>
      <c r="F11" s="227"/>
    </row>
    <row r="12" spans="1:6" ht="29.25" customHeight="1">
      <c r="A12" s="574">
        <v>6100</v>
      </c>
      <c r="B12" s="431" t="s">
        <v>339</v>
      </c>
      <c r="C12" s="432"/>
      <c r="D12" s="432"/>
      <c r="E12" s="397"/>
      <c r="F12" s="227"/>
    </row>
    <row r="13" spans="1:6" ht="15">
      <c r="A13" s="451"/>
      <c r="B13" s="433"/>
      <c r="C13" s="432"/>
      <c r="D13" s="432"/>
      <c r="E13" s="397"/>
      <c r="F13" s="227"/>
    </row>
    <row r="14" spans="1:6" ht="15">
      <c r="A14" s="451">
        <v>61.02</v>
      </c>
      <c r="B14" s="433" t="s">
        <v>298</v>
      </c>
      <c r="C14" s="432"/>
      <c r="D14" s="432"/>
      <c r="E14" s="397"/>
      <c r="F14" s="227"/>
    </row>
    <row r="15" spans="1:6" ht="15">
      <c r="A15" s="451" t="s">
        <v>11</v>
      </c>
      <c r="B15" s="433" t="s">
        <v>340</v>
      </c>
      <c r="C15" s="432"/>
      <c r="D15" s="432"/>
      <c r="E15" s="397"/>
      <c r="F15" s="227"/>
    </row>
    <row r="16" spans="1:6" ht="18" customHeight="1">
      <c r="A16" s="451"/>
      <c r="B16" s="433" t="s">
        <v>341</v>
      </c>
      <c r="C16" s="432"/>
      <c r="D16" s="432"/>
      <c r="E16" s="397"/>
      <c r="F16" s="227"/>
    </row>
    <row r="17" spans="1:6" ht="18">
      <c r="A17" s="451" t="s">
        <v>13</v>
      </c>
      <c r="B17" s="433" t="s">
        <v>342</v>
      </c>
      <c r="C17" s="432" t="s">
        <v>20</v>
      </c>
      <c r="D17" s="432">
        <v>150</v>
      </c>
      <c r="E17" s="525"/>
      <c r="F17" s="227"/>
    </row>
    <row r="18" spans="1:6" ht="15">
      <c r="A18" s="451"/>
      <c r="B18" s="433"/>
      <c r="C18" s="432"/>
      <c r="D18" s="432"/>
      <c r="E18" s="525"/>
      <c r="F18" s="227"/>
    </row>
    <row r="19" spans="1:6" ht="18">
      <c r="A19" s="451" t="s">
        <v>26</v>
      </c>
      <c r="B19" s="433" t="s">
        <v>343</v>
      </c>
      <c r="C19" s="432" t="s">
        <v>20</v>
      </c>
      <c r="D19" s="432">
        <v>125</v>
      </c>
      <c r="E19" s="525"/>
      <c r="F19" s="227"/>
    </row>
    <row r="20" spans="1:6" ht="15">
      <c r="A20" s="451"/>
      <c r="B20" s="433"/>
      <c r="C20" s="432"/>
      <c r="D20" s="432"/>
      <c r="E20" s="525"/>
      <c r="F20" s="227"/>
    </row>
    <row r="21" spans="1:6" ht="15">
      <c r="A21" s="451" t="s">
        <v>9</v>
      </c>
      <c r="B21" s="433" t="s">
        <v>344</v>
      </c>
      <c r="C21" s="432"/>
      <c r="D21" s="432"/>
      <c r="E21" s="525"/>
      <c r="F21" s="227"/>
    </row>
    <row r="22" spans="1:6" ht="18">
      <c r="A22" s="451"/>
      <c r="B22" s="433" t="s">
        <v>76</v>
      </c>
      <c r="C22" s="432" t="s">
        <v>20</v>
      </c>
      <c r="D22" s="432">
        <v>20</v>
      </c>
      <c r="E22" s="525"/>
      <c r="F22" s="227"/>
    </row>
    <row r="23" spans="1:6" ht="15">
      <c r="A23" s="451"/>
      <c r="B23" s="433"/>
      <c r="C23" s="432"/>
      <c r="D23" s="432"/>
      <c r="E23" s="525"/>
      <c r="F23" s="227"/>
    </row>
    <row r="24" spans="1:6" ht="15">
      <c r="A24" s="451">
        <v>61.04</v>
      </c>
      <c r="B24" s="433" t="s">
        <v>299</v>
      </c>
      <c r="C24" s="432"/>
      <c r="D24" s="432"/>
      <c r="E24" s="525"/>
      <c r="F24" s="227"/>
    </row>
    <row r="25" spans="1:6" ht="18">
      <c r="A25" s="451" t="s">
        <v>11</v>
      </c>
      <c r="B25" s="433" t="s">
        <v>314</v>
      </c>
      <c r="C25" s="432" t="s">
        <v>20</v>
      </c>
      <c r="D25" s="432">
        <v>60</v>
      </c>
      <c r="E25" s="525"/>
      <c r="F25" s="227"/>
    </row>
    <row r="26" spans="1:6" ht="15">
      <c r="A26" s="451"/>
      <c r="B26" s="433"/>
      <c r="C26" s="432"/>
      <c r="D26" s="432"/>
      <c r="E26" s="525"/>
      <c r="F26" s="227"/>
    </row>
    <row r="27" spans="1:6" ht="18">
      <c r="A27" s="451" t="s">
        <v>9</v>
      </c>
      <c r="B27" s="433" t="s">
        <v>315</v>
      </c>
      <c r="C27" s="432" t="s">
        <v>20</v>
      </c>
      <c r="D27" s="432">
        <v>150</v>
      </c>
      <c r="E27" s="525"/>
      <c r="F27" s="227"/>
    </row>
    <row r="28" spans="1:6" ht="15">
      <c r="A28" s="451"/>
      <c r="B28" s="433"/>
      <c r="C28" s="432"/>
      <c r="D28" s="432"/>
      <c r="E28" s="525"/>
      <c r="F28" s="227"/>
    </row>
    <row r="29" spans="1:6" ht="15">
      <c r="A29" s="451" t="s">
        <v>345</v>
      </c>
      <c r="B29" s="433" t="s">
        <v>300</v>
      </c>
      <c r="C29" s="432"/>
      <c r="D29" s="432"/>
      <c r="E29" s="525"/>
      <c r="F29" s="227"/>
    </row>
    <row r="30" spans="1:6" ht="15">
      <c r="A30" s="451"/>
      <c r="B30" s="433"/>
      <c r="C30" s="432"/>
      <c r="D30" s="432"/>
      <c r="E30" s="525"/>
      <c r="F30" s="227"/>
    </row>
    <row r="31" spans="1:6" ht="18">
      <c r="A31" s="451" t="s">
        <v>11</v>
      </c>
      <c r="B31" s="433" t="s">
        <v>346</v>
      </c>
      <c r="C31" s="432" t="s">
        <v>20</v>
      </c>
      <c r="D31" s="432">
        <v>80</v>
      </c>
      <c r="E31" s="525"/>
      <c r="F31" s="227"/>
    </row>
    <row r="32" spans="1:6" ht="15">
      <c r="A32" s="451"/>
      <c r="B32" s="433"/>
      <c r="C32" s="432"/>
      <c r="D32" s="432"/>
      <c r="E32" s="525"/>
      <c r="F32" s="227"/>
    </row>
    <row r="33" spans="1:6" ht="18">
      <c r="A33" s="451" t="s">
        <v>9</v>
      </c>
      <c r="B33" s="433" t="s">
        <v>416</v>
      </c>
      <c r="C33" s="432" t="s">
        <v>20</v>
      </c>
      <c r="D33" s="432">
        <v>50</v>
      </c>
      <c r="E33" s="525"/>
      <c r="F33" s="227"/>
    </row>
    <row r="34" spans="1:6" ht="15">
      <c r="A34" s="451"/>
      <c r="B34" s="433"/>
      <c r="C34" s="432"/>
      <c r="D34" s="432"/>
      <c r="E34" s="397"/>
      <c r="F34" s="227"/>
    </row>
    <row r="35" spans="1:6">
      <c r="A35" s="574">
        <v>6200</v>
      </c>
      <c r="B35" s="431" t="s">
        <v>347</v>
      </c>
      <c r="C35" s="432"/>
      <c r="D35" s="432"/>
      <c r="E35" s="397"/>
      <c r="F35" s="227"/>
    </row>
    <row r="36" spans="1:6" ht="15">
      <c r="A36" s="451"/>
      <c r="B36" s="433"/>
      <c r="C36" s="432"/>
      <c r="D36" s="432"/>
      <c r="E36" s="525"/>
      <c r="F36" s="227"/>
    </row>
    <row r="37" spans="1:6" ht="15">
      <c r="A37" s="451">
        <v>62.02</v>
      </c>
      <c r="B37" s="433" t="s">
        <v>348</v>
      </c>
      <c r="C37" s="432"/>
      <c r="D37" s="432"/>
      <c r="E37" s="525"/>
      <c r="F37" s="227"/>
    </row>
    <row r="38" spans="1:6" ht="15">
      <c r="A38" s="451"/>
      <c r="B38" s="433" t="s">
        <v>349</v>
      </c>
      <c r="C38" s="432"/>
      <c r="D38" s="432"/>
      <c r="E38" s="525"/>
      <c r="F38" s="227"/>
    </row>
    <row r="39" spans="1:6" ht="15">
      <c r="A39" s="451"/>
      <c r="B39" s="433"/>
      <c r="C39" s="432"/>
      <c r="D39" s="432"/>
      <c r="E39" s="525"/>
      <c r="F39" s="227"/>
    </row>
    <row r="40" spans="1:6" ht="18">
      <c r="A40" s="451"/>
      <c r="B40" s="433" t="s">
        <v>350</v>
      </c>
      <c r="C40" s="432" t="s">
        <v>19</v>
      </c>
      <c r="D40" s="432">
        <v>500</v>
      </c>
      <c r="E40" s="525"/>
      <c r="F40" s="227"/>
    </row>
    <row r="41" spans="1:6" ht="15">
      <c r="A41" s="451"/>
      <c r="B41" s="433"/>
      <c r="C41" s="432"/>
      <c r="D41" s="432"/>
      <c r="E41" s="525"/>
      <c r="F41" s="227"/>
    </row>
    <row r="42" spans="1:6" ht="15">
      <c r="A42" s="451">
        <v>62.03</v>
      </c>
      <c r="B42" s="433" t="s">
        <v>351</v>
      </c>
      <c r="C42" s="432"/>
      <c r="D42" s="432"/>
      <c r="E42" s="525"/>
      <c r="F42" s="227"/>
    </row>
    <row r="43" spans="1:6" ht="15">
      <c r="A43" s="451"/>
      <c r="B43" s="433" t="s">
        <v>349</v>
      </c>
      <c r="C43" s="432"/>
      <c r="D43" s="432"/>
      <c r="E43" s="525"/>
      <c r="F43" s="227"/>
    </row>
    <row r="44" spans="1:6" ht="15">
      <c r="A44" s="451"/>
      <c r="B44" s="433"/>
      <c r="C44" s="432"/>
      <c r="D44" s="432"/>
      <c r="E44" s="525"/>
      <c r="F44" s="227"/>
    </row>
    <row r="45" spans="1:6" ht="18">
      <c r="A45" s="451"/>
      <c r="B45" s="433" t="s">
        <v>352</v>
      </c>
      <c r="C45" s="432" t="s">
        <v>19</v>
      </c>
      <c r="D45" s="432">
        <v>100</v>
      </c>
      <c r="E45" s="525"/>
      <c r="F45" s="227"/>
    </row>
    <row r="46" spans="1:6" ht="15">
      <c r="A46" s="451"/>
      <c r="B46" s="433"/>
      <c r="C46" s="432"/>
      <c r="D46" s="432"/>
      <c r="E46" s="525"/>
      <c r="F46" s="227"/>
    </row>
    <row r="47" spans="1:6" ht="15">
      <c r="A47" s="451"/>
      <c r="B47" s="433"/>
      <c r="C47" s="432"/>
      <c r="D47" s="432"/>
      <c r="E47" s="525"/>
      <c r="F47" s="227"/>
    </row>
    <row r="48" spans="1:6" ht="15">
      <c r="A48" s="451"/>
      <c r="B48" s="433"/>
      <c r="C48" s="432"/>
      <c r="D48" s="432"/>
      <c r="E48" s="525"/>
      <c r="F48" s="227"/>
    </row>
    <row r="49" spans="1:6" ht="15">
      <c r="A49" s="451"/>
      <c r="B49" s="433"/>
      <c r="C49" s="432"/>
      <c r="D49" s="432"/>
      <c r="E49" s="525"/>
      <c r="F49" s="227"/>
    </row>
    <row r="50" spans="1:6" ht="15">
      <c r="A50" s="451"/>
      <c r="B50" s="433"/>
      <c r="C50" s="432"/>
      <c r="D50" s="432"/>
      <c r="E50" s="525"/>
      <c r="F50" s="227"/>
    </row>
    <row r="51" spans="1:6" ht="15">
      <c r="A51" s="451"/>
      <c r="B51" s="433"/>
      <c r="C51" s="432"/>
      <c r="D51" s="432"/>
      <c r="E51" s="525"/>
      <c r="F51" s="227"/>
    </row>
    <row r="52" spans="1:6" ht="15">
      <c r="A52" s="451"/>
      <c r="B52" s="433"/>
      <c r="C52" s="432"/>
      <c r="D52" s="432"/>
      <c r="E52" s="525"/>
      <c r="F52" s="227"/>
    </row>
    <row r="53" spans="1:6" ht="15">
      <c r="A53" s="451"/>
      <c r="B53" s="433"/>
      <c r="C53" s="432"/>
      <c r="D53" s="432"/>
      <c r="E53" s="525"/>
      <c r="F53" s="227"/>
    </row>
    <row r="54" spans="1:6" ht="15">
      <c r="A54" s="451"/>
      <c r="B54" s="433"/>
      <c r="C54" s="432"/>
      <c r="D54" s="432"/>
      <c r="E54" s="525"/>
      <c r="F54" s="227"/>
    </row>
    <row r="55" spans="1:6" ht="15">
      <c r="A55" s="451"/>
      <c r="B55" s="433"/>
      <c r="C55" s="432"/>
      <c r="D55" s="432"/>
      <c r="E55" s="525"/>
      <c r="F55" s="227"/>
    </row>
    <row r="56" spans="1:6" ht="15">
      <c r="A56" s="451"/>
      <c r="B56" s="433"/>
      <c r="C56" s="432"/>
      <c r="D56" s="432"/>
      <c r="E56" s="525"/>
      <c r="F56" s="227"/>
    </row>
    <row r="57" spans="1:6" ht="15">
      <c r="A57" s="451"/>
      <c r="B57" s="433"/>
      <c r="C57" s="432"/>
      <c r="D57" s="432"/>
      <c r="E57" s="525"/>
      <c r="F57" s="227"/>
    </row>
    <row r="58" spans="1:6" ht="15">
      <c r="A58" s="451"/>
      <c r="B58" s="433"/>
      <c r="C58" s="432"/>
      <c r="D58" s="432"/>
      <c r="E58" s="525"/>
      <c r="F58" s="227"/>
    </row>
    <row r="59" spans="1:6" ht="15">
      <c r="A59" s="451"/>
      <c r="B59" s="433"/>
      <c r="C59" s="432"/>
      <c r="D59" s="432"/>
      <c r="E59" s="525"/>
      <c r="F59" s="227"/>
    </row>
    <row r="60" spans="1:6" ht="15">
      <c r="A60" s="451"/>
      <c r="B60" s="433"/>
      <c r="C60" s="432"/>
      <c r="D60" s="432"/>
      <c r="E60" s="525"/>
      <c r="F60" s="227"/>
    </row>
    <row r="61" spans="1:6" ht="15">
      <c r="A61" s="451"/>
      <c r="B61" s="433"/>
      <c r="C61" s="432"/>
      <c r="D61" s="432"/>
      <c r="E61" s="525"/>
      <c r="F61" s="227"/>
    </row>
    <row r="62" spans="1:6" ht="15">
      <c r="A62" s="451"/>
      <c r="B62" s="433"/>
      <c r="C62" s="432"/>
      <c r="D62" s="432"/>
      <c r="E62" s="525"/>
      <c r="F62" s="227"/>
    </row>
    <row r="63" spans="1:6" ht="15">
      <c r="A63" s="451"/>
      <c r="B63" s="433"/>
      <c r="C63" s="432"/>
      <c r="D63" s="432"/>
      <c r="E63" s="525"/>
      <c r="F63" s="227"/>
    </row>
    <row r="64" spans="1:6" ht="15">
      <c r="A64" s="451"/>
      <c r="B64" s="433"/>
      <c r="C64" s="432"/>
      <c r="D64" s="432"/>
      <c r="E64" s="525"/>
      <c r="F64" s="227"/>
    </row>
    <row r="65" spans="1:6" thickBot="1">
      <c r="A65" s="451"/>
      <c r="B65" s="433"/>
      <c r="C65" s="432"/>
      <c r="D65" s="432"/>
      <c r="E65" s="525"/>
      <c r="F65" s="227"/>
    </row>
    <row r="66" spans="1:6" ht="30" customHeight="1" thickBot="1">
      <c r="A66" s="342"/>
      <c r="B66" s="587" t="s">
        <v>301</v>
      </c>
      <c r="C66" s="588"/>
      <c r="D66" s="588"/>
      <c r="E66" s="588"/>
      <c r="F66" s="438"/>
    </row>
    <row r="67" spans="1:6" ht="27" customHeight="1">
      <c r="A67" s="618" t="s">
        <v>338</v>
      </c>
      <c r="B67" s="618"/>
      <c r="C67" s="618"/>
      <c r="D67" s="618"/>
      <c r="E67" s="618"/>
      <c r="F67" s="618"/>
    </row>
    <row r="68" spans="1:6" ht="19.2" customHeight="1">
      <c r="A68" s="426" t="s">
        <v>414</v>
      </c>
      <c r="B68" s="426"/>
      <c r="C68" s="427"/>
      <c r="D68" s="428"/>
      <c r="E68" s="428"/>
      <c r="F68" s="428"/>
    </row>
    <row r="69" spans="1:6" ht="21.6" customHeight="1">
      <c r="A69" s="426" t="s">
        <v>421</v>
      </c>
      <c r="B69" s="210"/>
      <c r="C69" s="429"/>
      <c r="D69" s="430"/>
      <c r="E69" s="430"/>
      <c r="F69" s="429"/>
    </row>
    <row r="70" spans="1:6" ht="30" customHeight="1" thickBot="1">
      <c r="A70" s="440"/>
      <c r="B70" s="441"/>
      <c r="C70" s="442"/>
      <c r="D70" s="442"/>
      <c r="E70" s="443"/>
      <c r="F70" s="444"/>
    </row>
    <row r="71" spans="1:6" s="377" customFormat="1" ht="30" customHeight="1" thickBot="1">
      <c r="A71" s="420" t="s">
        <v>294</v>
      </c>
      <c r="B71" s="421" t="s">
        <v>3</v>
      </c>
      <c r="C71" s="422" t="s">
        <v>1</v>
      </c>
      <c r="D71" s="423" t="s">
        <v>295</v>
      </c>
      <c r="E71" s="424" t="s">
        <v>274</v>
      </c>
      <c r="F71" s="425" t="s">
        <v>296</v>
      </c>
    </row>
    <row r="72" spans="1:6" ht="30" customHeight="1" thickBot="1">
      <c r="A72" s="342"/>
      <c r="B72" s="587" t="s">
        <v>353</v>
      </c>
      <c r="C72" s="588"/>
      <c r="D72" s="588"/>
      <c r="E72" s="588"/>
      <c r="F72" s="438"/>
    </row>
    <row r="73" spans="1:6">
      <c r="A73" s="445">
        <v>6300</v>
      </c>
      <c r="B73" s="446" t="s">
        <v>354</v>
      </c>
      <c r="C73" s="447"/>
      <c r="D73" s="51"/>
      <c r="E73" s="51"/>
      <c r="F73" s="227"/>
    </row>
    <row r="74" spans="1:6">
      <c r="A74" s="434"/>
      <c r="B74" s="448"/>
      <c r="C74" s="447"/>
      <c r="D74" s="51"/>
      <c r="E74" s="51"/>
      <c r="F74" s="227"/>
    </row>
    <row r="75" spans="1:6" ht="17.399999999999999">
      <c r="A75" s="504">
        <v>63.01</v>
      </c>
      <c r="B75" s="433" t="s">
        <v>417</v>
      </c>
      <c r="C75" s="432"/>
      <c r="D75" s="51"/>
      <c r="E75" s="51"/>
      <c r="F75" s="227"/>
    </row>
    <row r="76" spans="1:6" ht="15">
      <c r="A76" s="504"/>
      <c r="B76" s="433"/>
      <c r="C76" s="432"/>
      <c r="D76" s="449"/>
      <c r="E76" s="397"/>
      <c r="F76" s="227"/>
    </row>
    <row r="77" spans="1:6" ht="15">
      <c r="A77" s="504"/>
      <c r="B77" s="433" t="s">
        <v>355</v>
      </c>
      <c r="C77" s="432" t="s">
        <v>297</v>
      </c>
      <c r="D77" s="449">
        <f>15.1*3+16</f>
        <v>61.3</v>
      </c>
      <c r="E77" s="525"/>
      <c r="F77" s="227"/>
    </row>
    <row r="78" spans="1:6" ht="15">
      <c r="A78" s="504"/>
      <c r="B78" s="433"/>
      <c r="C78" s="432"/>
      <c r="D78" s="449"/>
      <c r="E78" s="525"/>
      <c r="F78" s="227"/>
    </row>
    <row r="79" spans="1:6">
      <c r="A79" s="450">
        <v>6400</v>
      </c>
      <c r="B79" s="431" t="s">
        <v>356</v>
      </c>
      <c r="C79" s="432"/>
      <c r="D79" s="397"/>
      <c r="E79" s="525"/>
      <c r="F79" s="227"/>
    </row>
    <row r="80" spans="1:6">
      <c r="A80" s="450"/>
      <c r="B80" s="431"/>
      <c r="C80" s="432"/>
      <c r="D80" s="397"/>
      <c r="E80" s="525"/>
      <c r="F80" s="227"/>
    </row>
    <row r="81" spans="1:6" ht="15">
      <c r="A81" s="451">
        <v>64.010000000000005</v>
      </c>
      <c r="B81" s="433" t="s">
        <v>357</v>
      </c>
      <c r="C81" s="452"/>
      <c r="D81" s="397"/>
      <c r="E81" s="525"/>
      <c r="F81" s="227"/>
    </row>
    <row r="82" spans="1:6">
      <c r="A82" s="451"/>
      <c r="B82" s="431"/>
      <c r="C82" s="432"/>
      <c r="D82" s="397"/>
      <c r="E82" s="525"/>
      <c r="F82" s="227"/>
    </row>
    <row r="83" spans="1:6" ht="15">
      <c r="A83" s="451"/>
      <c r="B83" s="433" t="s">
        <v>358</v>
      </c>
      <c r="C83" s="432"/>
      <c r="D83" s="397"/>
      <c r="E83" s="525"/>
      <c r="F83" s="227"/>
    </row>
    <row r="84" spans="1:6" ht="15">
      <c r="A84" s="451"/>
      <c r="B84" s="433"/>
      <c r="C84" s="432"/>
      <c r="D84" s="397"/>
      <c r="E84" s="525"/>
      <c r="F84" s="227"/>
    </row>
    <row r="85" spans="1:6" ht="17.399999999999999">
      <c r="A85" s="451"/>
      <c r="B85" s="433" t="s">
        <v>359</v>
      </c>
      <c r="C85" s="432" t="s">
        <v>360</v>
      </c>
      <c r="D85" s="397">
        <v>375</v>
      </c>
      <c r="E85" s="525"/>
      <c r="F85" s="227"/>
    </row>
    <row r="86" spans="1:6" ht="15">
      <c r="A86" s="451"/>
      <c r="B86" s="433"/>
      <c r="C86" s="432"/>
      <c r="D86" s="397"/>
      <c r="E86" s="525"/>
      <c r="F86" s="227"/>
    </row>
    <row r="87" spans="1:6" ht="15">
      <c r="A87" s="451"/>
      <c r="B87" s="433" t="s">
        <v>361</v>
      </c>
      <c r="C87" s="432"/>
      <c r="D87" s="397"/>
      <c r="E87" s="525"/>
      <c r="F87" s="227"/>
    </row>
    <row r="88" spans="1:6" ht="15">
      <c r="A88" s="451"/>
      <c r="B88" s="433"/>
      <c r="C88" s="432"/>
      <c r="D88" s="397"/>
      <c r="E88" s="525"/>
      <c r="F88" s="227"/>
    </row>
    <row r="89" spans="1:6" ht="17.399999999999999">
      <c r="A89" s="451"/>
      <c r="B89" s="433" t="s">
        <v>362</v>
      </c>
      <c r="C89" s="432" t="s">
        <v>360</v>
      </c>
      <c r="D89" s="397">
        <v>120</v>
      </c>
      <c r="E89" s="525"/>
      <c r="F89" s="227"/>
    </row>
    <row r="90" spans="1:6">
      <c r="A90" s="434"/>
      <c r="B90" s="435"/>
      <c r="C90" s="447"/>
      <c r="D90" s="51"/>
      <c r="E90" s="525"/>
      <c r="F90" s="227"/>
    </row>
    <row r="91" spans="1:6" s="457" customFormat="1" ht="36.75" customHeight="1">
      <c r="A91" s="453">
        <v>6600</v>
      </c>
      <c r="B91" s="454" t="s">
        <v>363</v>
      </c>
      <c r="C91" s="455"/>
      <c r="D91" s="456"/>
      <c r="E91" s="525"/>
      <c r="F91" s="227"/>
    </row>
    <row r="92" spans="1:6" s="457" customFormat="1" ht="21.9" customHeight="1">
      <c r="A92" s="458"/>
      <c r="B92" s="459" t="s">
        <v>364</v>
      </c>
      <c r="C92" s="460"/>
      <c r="D92" s="397"/>
      <c r="E92" s="525"/>
      <c r="F92" s="227"/>
    </row>
    <row r="93" spans="1:6" s="457" customFormat="1" ht="15">
      <c r="A93" s="458"/>
      <c r="B93" s="461"/>
      <c r="C93" s="460"/>
      <c r="D93" s="397"/>
      <c r="E93" s="525"/>
      <c r="F93" s="227"/>
    </row>
    <row r="94" spans="1:6" s="457" customFormat="1" ht="15">
      <c r="A94" s="462">
        <v>66.19</v>
      </c>
      <c r="B94" s="461" t="s">
        <v>303</v>
      </c>
      <c r="C94" s="460"/>
      <c r="D94" s="397"/>
      <c r="E94" s="525"/>
      <c r="F94" s="227"/>
    </row>
    <row r="95" spans="1:6" s="457" customFormat="1" ht="15">
      <c r="A95" s="458"/>
      <c r="B95" s="461"/>
      <c r="C95" s="460"/>
      <c r="D95" s="397"/>
      <c r="E95" s="525"/>
      <c r="F95" s="227"/>
    </row>
    <row r="96" spans="1:6" s="457" customFormat="1" ht="15">
      <c r="A96" s="458"/>
      <c r="B96" s="463" t="s">
        <v>365</v>
      </c>
      <c r="C96" s="464"/>
      <c r="D96" s="465"/>
      <c r="E96" s="525"/>
      <c r="F96" s="227"/>
    </row>
    <row r="97" spans="1:6" s="457" customFormat="1" ht="15">
      <c r="A97" s="458"/>
      <c r="B97" s="461"/>
      <c r="C97" s="464"/>
      <c r="D97" s="466"/>
      <c r="E97" s="525"/>
      <c r="F97" s="227"/>
    </row>
    <row r="98" spans="1:6" s="457" customFormat="1" ht="15">
      <c r="A98" s="458"/>
      <c r="B98" s="463" t="s">
        <v>366</v>
      </c>
      <c r="C98" s="460" t="s">
        <v>2</v>
      </c>
      <c r="D98" s="466">
        <v>250</v>
      </c>
      <c r="E98" s="525"/>
      <c r="F98" s="227"/>
    </row>
    <row r="99" spans="1:6" s="457" customFormat="1" ht="15">
      <c r="A99" s="458"/>
      <c r="B99" s="463"/>
      <c r="C99" s="460"/>
      <c r="D99" s="466"/>
      <c r="E99" s="525"/>
      <c r="F99" s="227"/>
    </row>
    <row r="100" spans="1:6" s="457" customFormat="1" ht="15">
      <c r="A100" s="467" t="s">
        <v>367</v>
      </c>
      <c r="B100" s="468" t="s">
        <v>368</v>
      </c>
      <c r="C100" s="469" t="s">
        <v>4</v>
      </c>
      <c r="D100" s="466">
        <v>50</v>
      </c>
      <c r="E100" s="525"/>
      <c r="F100" s="227"/>
    </row>
    <row r="101" spans="1:6" s="457" customFormat="1" ht="15">
      <c r="A101" s="470"/>
      <c r="B101" s="468"/>
      <c r="C101" s="469"/>
      <c r="D101" s="466"/>
      <c r="E101" s="397"/>
      <c r="F101" s="227"/>
    </row>
    <row r="102" spans="1:6" s="457" customFormat="1" ht="15">
      <c r="A102" s="470"/>
      <c r="B102" s="468"/>
      <c r="C102" s="469"/>
      <c r="D102" s="466"/>
      <c r="E102" s="397"/>
      <c r="F102" s="227"/>
    </row>
    <row r="103" spans="1:6" s="457" customFormat="1" ht="15">
      <c r="A103" s="470"/>
      <c r="B103" s="468"/>
      <c r="C103" s="469"/>
      <c r="D103" s="466"/>
      <c r="E103" s="397"/>
      <c r="F103" s="227"/>
    </row>
    <row r="104" spans="1:6" s="457" customFormat="1" ht="15">
      <c r="A104" s="470"/>
      <c r="B104" s="468"/>
      <c r="C104" s="469"/>
      <c r="D104" s="466"/>
      <c r="E104" s="397"/>
      <c r="F104" s="227"/>
    </row>
    <row r="105" spans="1:6" s="457" customFormat="1" ht="15">
      <c r="A105" s="470"/>
      <c r="B105" s="468"/>
      <c r="C105" s="469"/>
      <c r="D105" s="466"/>
      <c r="E105" s="397"/>
      <c r="F105" s="227"/>
    </row>
    <row r="106" spans="1:6" s="457" customFormat="1" ht="15">
      <c r="A106" s="470"/>
      <c r="B106" s="468"/>
      <c r="C106" s="469"/>
      <c r="D106" s="466"/>
      <c r="E106" s="397"/>
      <c r="F106" s="227"/>
    </row>
    <row r="107" spans="1:6" s="457" customFormat="1" ht="15">
      <c r="A107" s="470"/>
      <c r="B107" s="468"/>
      <c r="C107" s="469"/>
      <c r="D107" s="466"/>
      <c r="E107" s="397"/>
      <c r="F107" s="227"/>
    </row>
    <row r="108" spans="1:6" s="457" customFormat="1" ht="15">
      <c r="A108" s="470"/>
      <c r="B108" s="468"/>
      <c r="C108" s="469"/>
      <c r="D108" s="466"/>
      <c r="E108" s="397"/>
      <c r="F108" s="227"/>
    </row>
    <row r="109" spans="1:6" s="457" customFormat="1" ht="15">
      <c r="A109" s="470"/>
      <c r="B109" s="468"/>
      <c r="C109" s="469"/>
      <c r="D109" s="466"/>
      <c r="E109" s="397"/>
      <c r="F109" s="227"/>
    </row>
    <row r="110" spans="1:6" s="457" customFormat="1" ht="15">
      <c r="A110" s="470"/>
      <c r="B110" s="468"/>
      <c r="C110" s="469"/>
      <c r="D110" s="466"/>
      <c r="E110" s="397"/>
      <c r="F110" s="227"/>
    </row>
    <row r="111" spans="1:6" s="457" customFormat="1" ht="15">
      <c r="A111" s="470"/>
      <c r="B111" s="468"/>
      <c r="C111" s="469"/>
      <c r="D111" s="466"/>
      <c r="E111" s="397"/>
      <c r="F111" s="227"/>
    </row>
    <row r="112" spans="1:6" s="457" customFormat="1" ht="15">
      <c r="A112" s="470"/>
      <c r="B112" s="468"/>
      <c r="C112" s="469"/>
      <c r="D112" s="466"/>
      <c r="E112" s="397"/>
      <c r="F112" s="227"/>
    </row>
    <row r="113" spans="1:6" s="457" customFormat="1" ht="15">
      <c r="A113" s="470"/>
      <c r="B113" s="468"/>
      <c r="C113" s="469"/>
      <c r="D113" s="466"/>
      <c r="E113" s="397"/>
      <c r="F113" s="227"/>
    </row>
    <row r="114" spans="1:6" s="457" customFormat="1" ht="15">
      <c r="A114" s="470"/>
      <c r="B114" s="468"/>
      <c r="C114" s="469"/>
      <c r="D114" s="466"/>
      <c r="E114" s="397"/>
      <c r="F114" s="227"/>
    </row>
    <row r="115" spans="1:6" s="457" customFormat="1" ht="15">
      <c r="A115" s="470"/>
      <c r="B115" s="468"/>
      <c r="C115" s="469"/>
      <c r="D115" s="466"/>
      <c r="E115" s="397"/>
      <c r="F115" s="227"/>
    </row>
    <row r="116" spans="1:6" s="457" customFormat="1" ht="15">
      <c r="A116" s="470"/>
      <c r="B116" s="468"/>
      <c r="C116" s="469"/>
      <c r="D116" s="466"/>
      <c r="E116" s="397"/>
      <c r="F116" s="227"/>
    </row>
    <row r="117" spans="1:6" s="457" customFormat="1" ht="15">
      <c r="A117" s="470"/>
      <c r="B117" s="468"/>
      <c r="C117" s="469"/>
      <c r="D117" s="466"/>
      <c r="E117" s="397"/>
      <c r="F117" s="227"/>
    </row>
    <row r="118" spans="1:6" s="457" customFormat="1" ht="15">
      <c r="A118" s="470"/>
      <c r="B118" s="468"/>
      <c r="C118" s="469"/>
      <c r="D118" s="466"/>
      <c r="E118" s="397"/>
      <c r="F118" s="227"/>
    </row>
    <row r="119" spans="1:6" s="457" customFormat="1" ht="15">
      <c r="A119" s="470"/>
      <c r="B119" s="468"/>
      <c r="C119" s="469"/>
      <c r="D119" s="466"/>
      <c r="E119" s="397"/>
      <c r="F119" s="227"/>
    </row>
    <row r="120" spans="1:6" s="457" customFormat="1" ht="15">
      <c r="A120" s="470"/>
      <c r="B120" s="468"/>
      <c r="C120" s="469"/>
      <c r="D120" s="466"/>
      <c r="E120" s="397"/>
      <c r="F120" s="227"/>
    </row>
    <row r="121" spans="1:6" s="457" customFormat="1" ht="15">
      <c r="A121" s="470"/>
      <c r="B121" s="468"/>
      <c r="C121" s="469"/>
      <c r="D121" s="466"/>
      <c r="E121" s="397"/>
      <c r="F121" s="227"/>
    </row>
    <row r="122" spans="1:6" s="457" customFormat="1" ht="15">
      <c r="A122" s="470"/>
      <c r="B122" s="468"/>
      <c r="C122" s="469"/>
      <c r="D122" s="466"/>
      <c r="E122" s="397"/>
      <c r="F122" s="227"/>
    </row>
    <row r="123" spans="1:6" s="457" customFormat="1" ht="15">
      <c r="A123" s="470"/>
      <c r="B123" s="468"/>
      <c r="C123" s="469"/>
      <c r="D123" s="466"/>
      <c r="E123" s="397"/>
      <c r="F123" s="227"/>
    </row>
    <row r="124" spans="1:6" s="457" customFormat="1" ht="15">
      <c r="A124" s="470"/>
      <c r="B124" s="468"/>
      <c r="C124" s="469"/>
      <c r="D124" s="466"/>
      <c r="E124" s="397"/>
      <c r="F124" s="227"/>
    </row>
    <row r="125" spans="1:6" s="457" customFormat="1" ht="15">
      <c r="A125" s="470"/>
      <c r="B125" s="468"/>
      <c r="C125" s="469"/>
      <c r="D125" s="466"/>
      <c r="E125" s="397"/>
      <c r="F125" s="227"/>
    </row>
    <row r="126" spans="1:6" s="457" customFormat="1" ht="15">
      <c r="A126" s="470"/>
      <c r="B126" s="468"/>
      <c r="C126" s="469"/>
      <c r="D126" s="466"/>
      <c r="E126" s="397"/>
      <c r="F126" s="227"/>
    </row>
    <row r="127" spans="1:6" s="457" customFormat="1" ht="15">
      <c r="A127" s="470"/>
      <c r="B127" s="468"/>
      <c r="C127" s="469"/>
      <c r="D127" s="466"/>
      <c r="E127" s="397"/>
      <c r="F127" s="227"/>
    </row>
    <row r="128" spans="1:6" s="457" customFormat="1" ht="15">
      <c r="A128" s="470"/>
      <c r="B128" s="468"/>
      <c r="C128" s="469"/>
      <c r="D128" s="466"/>
      <c r="E128" s="397"/>
      <c r="F128" s="227"/>
    </row>
    <row r="129" spans="1:6" s="457" customFormat="1" ht="15">
      <c r="A129" s="470"/>
      <c r="B129" s="468"/>
      <c r="C129" s="469"/>
      <c r="D129" s="466"/>
      <c r="E129" s="397"/>
      <c r="F129" s="227"/>
    </row>
    <row r="130" spans="1:6" s="457" customFormat="1" ht="15">
      <c r="A130" s="470"/>
      <c r="B130" s="468"/>
      <c r="C130" s="469"/>
      <c r="D130" s="466"/>
      <c r="E130" s="397"/>
      <c r="F130" s="227"/>
    </row>
    <row r="131" spans="1:6" s="457" customFormat="1" ht="15">
      <c r="A131" s="470"/>
      <c r="B131" s="468"/>
      <c r="C131" s="469"/>
      <c r="D131" s="466"/>
      <c r="E131" s="397"/>
      <c r="F131" s="227"/>
    </row>
    <row r="132" spans="1:6" s="457" customFormat="1" ht="15">
      <c r="A132" s="470"/>
      <c r="B132" s="468"/>
      <c r="C132" s="469"/>
      <c r="D132" s="466"/>
      <c r="E132" s="397"/>
      <c r="F132" s="227"/>
    </row>
    <row r="133" spans="1:6" s="457" customFormat="1" ht="15">
      <c r="A133" s="470"/>
      <c r="B133" s="468"/>
      <c r="C133" s="469"/>
      <c r="D133" s="466"/>
      <c r="E133" s="397"/>
      <c r="F133" s="227"/>
    </row>
    <row r="134" spans="1:6" s="457" customFormat="1" ht="15">
      <c r="A134" s="470"/>
      <c r="B134" s="468"/>
      <c r="C134" s="469"/>
      <c r="D134" s="466"/>
      <c r="E134" s="397"/>
      <c r="F134" s="227"/>
    </row>
    <row r="135" spans="1:6" s="457" customFormat="1" ht="15">
      <c r="A135" s="470"/>
      <c r="B135" s="468"/>
      <c r="C135" s="469"/>
      <c r="D135" s="466"/>
      <c r="E135" s="397"/>
      <c r="F135" s="227"/>
    </row>
    <row r="136" spans="1:6">
      <c r="A136" s="471"/>
      <c r="B136" s="435"/>
      <c r="C136" s="251"/>
      <c r="D136" s="51"/>
      <c r="E136" s="437"/>
      <c r="F136" s="472"/>
    </row>
    <row r="137" spans="1:6" ht="16.2" thickBot="1">
      <c r="A137" s="471"/>
      <c r="B137" s="435"/>
      <c r="C137" s="251"/>
      <c r="D137" s="51"/>
      <c r="E137" s="437"/>
      <c r="F137" s="472"/>
    </row>
    <row r="138" spans="1:6" ht="30" customHeight="1" thickBot="1">
      <c r="A138" s="342"/>
      <c r="B138" s="587" t="s">
        <v>90</v>
      </c>
      <c r="C138" s="588"/>
      <c r="D138" s="588"/>
      <c r="E138" s="588"/>
      <c r="F138" s="438"/>
    </row>
  </sheetData>
  <mergeCells count="6">
    <mergeCell ref="B138:E138"/>
    <mergeCell ref="A1:F1"/>
    <mergeCell ref="A4:F4"/>
    <mergeCell ref="B66:E66"/>
    <mergeCell ref="A67:F67"/>
    <mergeCell ref="B72:E72"/>
  </mergeCells>
  <pageMargins left="0.7" right="0.7" top="0.75" bottom="0.75" header="0.3" footer="0.3"/>
  <pageSetup scale="67" fitToHeight="0" orientation="portrait" r:id="rId1"/>
  <headerFooter>
    <oddFooter>&amp;L&amp;F&amp;R&amp;A</oddFooter>
  </headerFooter>
  <rowBreaks count="1" manualBreakCount="1">
    <brk id="66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4">
    <pageSetUpPr fitToPage="1"/>
  </sheetPr>
  <dimension ref="A1:F58"/>
  <sheetViews>
    <sheetView showGridLines="0" zoomScaleNormal="100" zoomScaleSheetLayoutView="100" workbookViewId="0">
      <selection activeCell="D11" sqref="D11"/>
    </sheetView>
  </sheetViews>
  <sheetFormatPr defaultRowHeight="13.2"/>
  <cols>
    <col min="1" max="1" width="9.6640625" customWidth="1"/>
    <col min="2" max="2" width="43" bestFit="1" customWidth="1"/>
    <col min="3" max="3" width="7.6640625" bestFit="1" customWidth="1"/>
    <col min="4" max="4" width="13.6640625" customWidth="1"/>
    <col min="5" max="5" width="13.5546875" bestFit="1" customWidth="1"/>
    <col min="6" max="6" width="19.33203125" customWidth="1"/>
  </cols>
  <sheetData>
    <row r="1" spans="1:6" ht="23.25" customHeight="1" thickBot="1">
      <c r="A1" s="619" t="s">
        <v>91</v>
      </c>
      <c r="B1" s="619"/>
      <c r="C1" s="619"/>
      <c r="D1" s="619"/>
      <c r="E1" s="619"/>
      <c r="F1" s="619"/>
    </row>
    <row r="2" spans="1:6" ht="30" customHeight="1" thickBot="1">
      <c r="A2" s="78" t="s">
        <v>0</v>
      </c>
      <c r="B2" s="285" t="s">
        <v>3</v>
      </c>
      <c r="C2" s="284" t="s">
        <v>1</v>
      </c>
      <c r="D2" s="284" t="s">
        <v>5</v>
      </c>
      <c r="E2" s="286" t="s">
        <v>66</v>
      </c>
      <c r="F2" s="286" t="s">
        <v>67</v>
      </c>
    </row>
    <row r="3" spans="1:6" ht="15.6">
      <c r="A3" s="154">
        <v>7100</v>
      </c>
      <c r="B3" s="155" t="s">
        <v>57</v>
      </c>
      <c r="C3" s="156"/>
      <c r="D3" s="157"/>
      <c r="E3" s="158"/>
      <c r="F3" s="159"/>
    </row>
    <row r="4" spans="1:6" ht="15.6">
      <c r="A4" s="86">
        <v>71.02</v>
      </c>
      <c r="B4" s="33" t="s">
        <v>111</v>
      </c>
      <c r="C4" s="34"/>
      <c r="D4" s="91"/>
      <c r="E4" s="51"/>
      <c r="F4" s="141"/>
    </row>
    <row r="5" spans="1:6" ht="15.6">
      <c r="A5" s="86" t="s">
        <v>11</v>
      </c>
      <c r="B5" s="33" t="s">
        <v>59</v>
      </c>
      <c r="C5" s="34" t="s">
        <v>75</v>
      </c>
      <c r="D5" s="91">
        <v>1</v>
      </c>
      <c r="E5" s="51">
        <v>10000000</v>
      </c>
      <c r="F5" s="276">
        <f>IF(E5="","",E5*D5)</f>
        <v>10000000</v>
      </c>
    </row>
    <row r="6" spans="1:6" ht="15.6">
      <c r="A6" s="86"/>
      <c r="B6" s="33"/>
      <c r="C6" s="34"/>
      <c r="D6" s="91"/>
      <c r="E6" s="51"/>
      <c r="F6" s="38"/>
    </row>
    <row r="7" spans="1:6" ht="15.6">
      <c r="A7" s="86" t="s">
        <v>9</v>
      </c>
      <c r="B7" s="33" t="s">
        <v>58</v>
      </c>
      <c r="C7" s="34" t="s">
        <v>60</v>
      </c>
      <c r="D7" s="91">
        <f>F5</f>
        <v>10000000</v>
      </c>
      <c r="E7" s="239">
        <v>0.1</v>
      </c>
      <c r="F7" s="310">
        <f>IF(E7="","",E7*D7)</f>
        <v>1000000</v>
      </c>
    </row>
    <row r="8" spans="1:6" ht="15.6">
      <c r="A8" s="86"/>
      <c r="B8" s="33"/>
      <c r="C8" s="34"/>
      <c r="D8" s="91"/>
      <c r="E8" s="51"/>
      <c r="F8" s="44"/>
    </row>
    <row r="9" spans="1:6" ht="15.6">
      <c r="A9" s="98"/>
      <c r="B9" s="47"/>
      <c r="C9" s="43"/>
      <c r="D9" s="160"/>
      <c r="E9" s="162"/>
      <c r="F9" s="161"/>
    </row>
    <row r="10" spans="1:6" ht="15.6">
      <c r="A10" s="98"/>
      <c r="B10" s="47"/>
      <c r="C10" s="43"/>
      <c r="D10" s="160"/>
      <c r="E10" s="162"/>
      <c r="F10" s="161"/>
    </row>
    <row r="11" spans="1:6" ht="15.6">
      <c r="A11" s="98"/>
      <c r="B11" s="47"/>
      <c r="C11" s="43"/>
      <c r="D11" s="160"/>
      <c r="E11" s="162"/>
      <c r="F11" s="161"/>
    </row>
    <row r="12" spans="1:6" ht="15.6">
      <c r="A12" s="98"/>
      <c r="B12" s="47"/>
      <c r="C12" s="43"/>
      <c r="D12" s="160"/>
      <c r="E12" s="162"/>
      <c r="F12" s="161"/>
    </row>
    <row r="13" spans="1:6" ht="15.6">
      <c r="A13" s="98"/>
      <c r="B13" s="47"/>
      <c r="C13" s="43"/>
      <c r="D13" s="160"/>
      <c r="E13" s="162"/>
      <c r="F13" s="161"/>
    </row>
    <row r="14" spans="1:6" ht="15.6">
      <c r="A14" s="98"/>
      <c r="B14" s="47"/>
      <c r="C14" s="43"/>
      <c r="D14" s="160"/>
      <c r="E14" s="162"/>
      <c r="F14" s="161"/>
    </row>
    <row r="15" spans="1:6" ht="15.6">
      <c r="A15" s="98"/>
      <c r="B15" s="47"/>
      <c r="C15" s="43"/>
      <c r="D15" s="160"/>
      <c r="E15" s="162"/>
      <c r="F15" s="161"/>
    </row>
    <row r="16" spans="1:6" ht="15.6">
      <c r="A16" s="98"/>
      <c r="B16" s="47"/>
      <c r="C16" s="43"/>
      <c r="D16" s="160"/>
      <c r="E16" s="162"/>
      <c r="F16" s="161"/>
    </row>
    <row r="17" spans="1:6" ht="15.6">
      <c r="A17" s="98"/>
      <c r="B17" s="47"/>
      <c r="C17" s="43"/>
      <c r="D17" s="160"/>
      <c r="E17" s="162"/>
      <c r="F17" s="161"/>
    </row>
    <row r="18" spans="1:6" ht="15.6">
      <c r="A18" s="98"/>
      <c r="B18" s="47"/>
      <c r="C18" s="43"/>
      <c r="D18" s="160"/>
      <c r="E18" s="162"/>
      <c r="F18" s="161"/>
    </row>
    <row r="19" spans="1:6" ht="15.6">
      <c r="A19" s="98"/>
      <c r="B19" s="47"/>
      <c r="C19" s="43"/>
      <c r="D19" s="160"/>
      <c r="E19" s="162"/>
      <c r="F19" s="161"/>
    </row>
    <row r="20" spans="1:6" ht="15.6">
      <c r="A20" s="98"/>
      <c r="B20" s="47"/>
      <c r="C20" s="43"/>
      <c r="D20" s="160"/>
      <c r="E20" s="162"/>
      <c r="F20" s="161"/>
    </row>
    <row r="21" spans="1:6" ht="15.6">
      <c r="A21" s="98"/>
      <c r="B21" s="47"/>
      <c r="C21" s="43"/>
      <c r="D21" s="160"/>
      <c r="E21" s="162"/>
      <c r="F21" s="161"/>
    </row>
    <row r="22" spans="1:6" ht="15.6">
      <c r="A22" s="98"/>
      <c r="B22" s="47"/>
      <c r="C22" s="43"/>
      <c r="D22" s="160"/>
      <c r="E22" s="162"/>
      <c r="F22" s="161"/>
    </row>
    <row r="23" spans="1:6" ht="15.6">
      <c r="A23" s="98"/>
      <c r="B23" s="47"/>
      <c r="C23" s="43"/>
      <c r="D23" s="160"/>
      <c r="E23" s="162"/>
      <c r="F23" s="161"/>
    </row>
    <row r="24" spans="1:6" ht="15.6">
      <c r="A24" s="98"/>
      <c r="B24" s="47"/>
      <c r="C24" s="43"/>
      <c r="D24" s="160"/>
      <c r="E24" s="162"/>
      <c r="F24" s="161"/>
    </row>
    <row r="25" spans="1:6" ht="15.6">
      <c r="A25" s="98"/>
      <c r="B25" s="47"/>
      <c r="C25" s="43"/>
      <c r="D25" s="160"/>
      <c r="E25" s="162"/>
      <c r="F25" s="161"/>
    </row>
    <row r="26" spans="1:6" ht="15.6">
      <c r="A26" s="98"/>
      <c r="B26" s="47"/>
      <c r="C26" s="43"/>
      <c r="D26" s="160"/>
      <c r="E26" s="162"/>
      <c r="F26" s="161"/>
    </row>
    <row r="27" spans="1:6" ht="15.6">
      <c r="A27" s="98"/>
      <c r="B27" s="47"/>
      <c r="C27" s="43"/>
      <c r="D27" s="160"/>
      <c r="E27" s="162"/>
      <c r="F27" s="161"/>
    </row>
    <row r="28" spans="1:6" ht="15.6">
      <c r="A28" s="98"/>
      <c r="B28" s="47"/>
      <c r="C28" s="43"/>
      <c r="D28" s="160"/>
      <c r="E28" s="162"/>
      <c r="F28" s="161"/>
    </row>
    <row r="29" spans="1:6" ht="15.6">
      <c r="A29" s="98"/>
      <c r="B29" s="47"/>
      <c r="C29" s="43"/>
      <c r="D29" s="160"/>
      <c r="E29" s="162"/>
      <c r="F29" s="161"/>
    </row>
    <row r="30" spans="1:6" ht="15.6">
      <c r="A30" s="98"/>
      <c r="B30" s="47"/>
      <c r="C30" s="43"/>
      <c r="D30" s="160"/>
      <c r="E30" s="162"/>
      <c r="F30" s="161"/>
    </row>
    <row r="31" spans="1:6" ht="15.6">
      <c r="A31" s="98"/>
      <c r="B31" s="47"/>
      <c r="C31" s="43"/>
      <c r="D31" s="160"/>
      <c r="E31" s="162"/>
      <c r="F31" s="161"/>
    </row>
    <row r="32" spans="1:6" ht="15.6">
      <c r="A32" s="98"/>
      <c r="B32" s="47"/>
      <c r="C32" s="43"/>
      <c r="D32" s="160"/>
      <c r="E32" s="162"/>
      <c r="F32" s="161"/>
    </row>
    <row r="33" spans="1:6" ht="15.6">
      <c r="A33" s="98"/>
      <c r="B33" s="47"/>
      <c r="C33" s="43"/>
      <c r="D33" s="160"/>
      <c r="E33" s="162"/>
      <c r="F33" s="161"/>
    </row>
    <row r="34" spans="1:6" ht="15.6">
      <c r="A34" s="98"/>
      <c r="B34" s="47"/>
      <c r="C34" s="43"/>
      <c r="D34" s="160"/>
      <c r="E34" s="162"/>
      <c r="F34" s="161"/>
    </row>
    <row r="35" spans="1:6" ht="15.6">
      <c r="A35" s="98"/>
      <c r="B35" s="47"/>
      <c r="C35" s="43"/>
      <c r="D35" s="160"/>
      <c r="E35" s="162"/>
      <c r="F35" s="161"/>
    </row>
    <row r="36" spans="1:6" ht="15.6">
      <c r="A36" s="98"/>
      <c r="B36" s="47"/>
      <c r="C36" s="43"/>
      <c r="D36" s="160"/>
      <c r="E36" s="162"/>
      <c r="F36" s="161"/>
    </row>
    <row r="37" spans="1:6" ht="15.6">
      <c r="A37" s="98"/>
      <c r="B37" s="47"/>
      <c r="C37" s="43"/>
      <c r="D37" s="160"/>
      <c r="E37" s="162"/>
      <c r="F37" s="161"/>
    </row>
    <row r="38" spans="1:6" ht="15.6">
      <c r="A38" s="98"/>
      <c r="B38" s="47"/>
      <c r="C38" s="43"/>
      <c r="D38" s="160"/>
      <c r="E38" s="162"/>
      <c r="F38" s="161"/>
    </row>
    <row r="39" spans="1:6" ht="15.6">
      <c r="A39" s="98"/>
      <c r="B39" s="47"/>
      <c r="C39" s="43"/>
      <c r="D39" s="160"/>
      <c r="E39" s="162"/>
      <c r="F39" s="161"/>
    </row>
    <row r="40" spans="1:6" ht="15.6">
      <c r="A40" s="98"/>
      <c r="B40" s="47"/>
      <c r="C40" s="43"/>
      <c r="D40" s="160"/>
      <c r="E40" s="162"/>
      <c r="F40" s="161"/>
    </row>
    <row r="41" spans="1:6" ht="15.6">
      <c r="A41" s="98"/>
      <c r="B41" s="47"/>
      <c r="C41" s="43"/>
      <c r="D41" s="160"/>
      <c r="E41" s="162"/>
      <c r="F41" s="161"/>
    </row>
    <row r="42" spans="1:6" ht="15.6">
      <c r="A42" s="98"/>
      <c r="B42" s="47"/>
      <c r="C42" s="43"/>
      <c r="D42" s="160"/>
      <c r="E42" s="162"/>
      <c r="F42" s="161"/>
    </row>
    <row r="43" spans="1:6" ht="15.6">
      <c r="A43" s="98"/>
      <c r="B43" s="47"/>
      <c r="C43" s="43"/>
      <c r="D43" s="160"/>
      <c r="E43" s="162"/>
      <c r="F43" s="161"/>
    </row>
    <row r="44" spans="1:6" ht="15.6">
      <c r="A44" s="98"/>
      <c r="B44" s="47"/>
      <c r="C44" s="43"/>
      <c r="D44" s="160"/>
      <c r="E44" s="162"/>
      <c r="F44" s="161"/>
    </row>
    <row r="45" spans="1:6" ht="15.6">
      <c r="A45" s="98"/>
      <c r="B45" s="47"/>
      <c r="C45" s="43"/>
      <c r="D45" s="160"/>
      <c r="E45" s="162"/>
      <c r="F45" s="161"/>
    </row>
    <row r="46" spans="1:6" ht="15.6">
      <c r="A46" s="98"/>
      <c r="B46" s="47"/>
      <c r="C46" s="43"/>
      <c r="D46" s="160"/>
      <c r="E46" s="162"/>
      <c r="F46" s="161"/>
    </row>
    <row r="47" spans="1:6" ht="15.6">
      <c r="A47" s="98"/>
      <c r="B47" s="47"/>
      <c r="C47" s="43"/>
      <c r="D47" s="160"/>
      <c r="E47" s="162"/>
      <c r="F47" s="161"/>
    </row>
    <row r="48" spans="1:6" ht="15.6">
      <c r="A48" s="98"/>
      <c r="B48" s="47"/>
      <c r="C48" s="43"/>
      <c r="D48" s="160"/>
      <c r="E48" s="162"/>
      <c r="F48" s="161"/>
    </row>
    <row r="49" spans="1:6" ht="15.6">
      <c r="A49" s="98"/>
      <c r="B49" s="47"/>
      <c r="C49" s="43"/>
      <c r="D49" s="160"/>
      <c r="E49" s="162"/>
      <c r="F49" s="161"/>
    </row>
    <row r="50" spans="1:6" ht="15.6">
      <c r="A50" s="98"/>
      <c r="B50" s="47"/>
      <c r="C50" s="43"/>
      <c r="D50" s="160"/>
      <c r="E50" s="162"/>
      <c r="F50" s="161"/>
    </row>
    <row r="51" spans="1:6" ht="15.6">
      <c r="A51" s="98"/>
      <c r="B51" s="47"/>
      <c r="C51" s="43"/>
      <c r="D51" s="160"/>
      <c r="E51" s="162"/>
      <c r="F51" s="161"/>
    </row>
    <row r="52" spans="1:6" ht="15.6">
      <c r="A52" s="98"/>
      <c r="B52" s="47"/>
      <c r="C52" s="43"/>
      <c r="D52" s="160"/>
      <c r="E52" s="162"/>
      <c r="F52" s="161"/>
    </row>
    <row r="53" spans="1:6" ht="15.6">
      <c r="A53" s="98"/>
      <c r="B53" s="47"/>
      <c r="C53" s="43"/>
      <c r="D53" s="160"/>
      <c r="E53" s="162"/>
      <c r="F53" s="161"/>
    </row>
    <row r="54" spans="1:6" ht="15.6">
      <c r="A54" s="98"/>
      <c r="B54" s="47"/>
      <c r="C54" s="43"/>
      <c r="D54" s="160"/>
      <c r="E54" s="162"/>
      <c r="F54" s="161"/>
    </row>
    <row r="55" spans="1:6" ht="15.6">
      <c r="A55" s="98"/>
      <c r="B55" s="47"/>
      <c r="C55" s="43"/>
      <c r="D55" s="160"/>
      <c r="E55" s="162"/>
      <c r="F55" s="161"/>
    </row>
    <row r="56" spans="1:6" ht="15.6">
      <c r="A56" s="98"/>
      <c r="B56" s="47"/>
      <c r="C56" s="43"/>
      <c r="D56" s="160"/>
      <c r="E56" s="162"/>
      <c r="F56" s="161"/>
    </row>
    <row r="57" spans="1:6" ht="16.2" thickBot="1">
      <c r="A57" s="98"/>
      <c r="B57" s="47"/>
      <c r="C57" s="43"/>
      <c r="D57" s="160"/>
      <c r="E57" s="162"/>
      <c r="F57" s="161"/>
    </row>
    <row r="58" spans="1:6" ht="30" customHeight="1" thickBot="1">
      <c r="A58" s="102">
        <v>7100</v>
      </c>
      <c r="B58" s="601" t="s">
        <v>90</v>
      </c>
      <c r="C58" s="602"/>
      <c r="D58" s="602"/>
      <c r="E58" s="602"/>
      <c r="F58" s="438"/>
    </row>
  </sheetData>
  <mergeCells count="2">
    <mergeCell ref="A1:F1"/>
    <mergeCell ref="B58:E58"/>
  </mergeCells>
  <pageMargins left="0.7" right="0.7" top="0.75" bottom="0.75" header="0.3" footer="0.3"/>
  <pageSetup scale="86" fitToHeight="0" orientation="portrait" r:id="rId1"/>
  <headerFooter>
    <oddFooter>&amp;L&amp;F&amp;R&amp;A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5">
    <pageSetUpPr fitToPage="1"/>
  </sheetPr>
  <dimension ref="A1:F59"/>
  <sheetViews>
    <sheetView showGridLines="0" zoomScaleNormal="100" zoomScaleSheetLayoutView="88" workbookViewId="0">
      <selection activeCell="D11" sqref="D11"/>
    </sheetView>
  </sheetViews>
  <sheetFormatPr defaultRowHeight="13.2"/>
  <cols>
    <col min="1" max="1" width="9.6640625" customWidth="1"/>
    <col min="2" max="2" width="53.33203125" bestFit="1" customWidth="1"/>
    <col min="3" max="3" width="8.5546875" customWidth="1"/>
    <col min="4" max="5" width="13.88671875" bestFit="1" customWidth="1"/>
    <col min="6" max="6" width="16.44140625" customWidth="1"/>
  </cols>
  <sheetData>
    <row r="1" spans="1:6" ht="30.75" customHeight="1" thickBot="1">
      <c r="A1" s="620" t="s">
        <v>446</v>
      </c>
      <c r="B1" s="620"/>
      <c r="C1" s="620"/>
      <c r="D1" s="232"/>
      <c r="E1" s="233"/>
      <c r="F1" s="234"/>
    </row>
    <row r="2" spans="1:6" ht="30" customHeight="1" thickBot="1">
      <c r="A2" s="167" t="s">
        <v>0</v>
      </c>
      <c r="B2" s="79" t="s">
        <v>3</v>
      </c>
      <c r="C2" s="78" t="s">
        <v>1</v>
      </c>
      <c r="D2" s="78" t="s">
        <v>5</v>
      </c>
      <c r="E2" s="168" t="s">
        <v>77</v>
      </c>
      <c r="F2" s="169" t="s">
        <v>241</v>
      </c>
    </row>
    <row r="3" spans="1:6" ht="15.6">
      <c r="A3" s="170" t="s">
        <v>516</v>
      </c>
      <c r="B3" s="171" t="s">
        <v>447</v>
      </c>
      <c r="C3" s="115"/>
      <c r="D3" s="30"/>
      <c r="E3" s="172"/>
      <c r="F3" s="173"/>
    </row>
    <row r="4" spans="1:6" ht="15.6">
      <c r="A4" s="305"/>
      <c r="B4" s="166"/>
      <c r="C4" s="174"/>
      <c r="D4" s="175"/>
      <c r="E4" s="175"/>
      <c r="F4" s="309"/>
    </row>
    <row r="5" spans="1:6" ht="15.6">
      <c r="A5" s="305" t="s">
        <v>448</v>
      </c>
      <c r="B5" s="557" t="s">
        <v>517</v>
      </c>
      <c r="C5" s="174"/>
      <c r="D5" s="175"/>
      <c r="E5" s="175"/>
      <c r="F5" s="309"/>
    </row>
    <row r="6" spans="1:6" ht="27.6">
      <c r="A6" s="305" t="s">
        <v>11</v>
      </c>
      <c r="B6" s="558" t="s">
        <v>508</v>
      </c>
      <c r="C6" s="174" t="s">
        <v>191</v>
      </c>
      <c r="D6" s="175">
        <v>20</v>
      </c>
      <c r="E6" s="175"/>
      <c r="F6" s="309"/>
    </row>
    <row r="7" spans="1:6" ht="15.6">
      <c r="A7" s="305"/>
      <c r="B7" s="166"/>
      <c r="C7" s="166"/>
      <c r="D7" s="175"/>
      <c r="E7" s="175"/>
      <c r="F7" s="309"/>
    </row>
    <row r="8" spans="1:6" ht="15.6">
      <c r="A8" s="305"/>
      <c r="B8" s="166"/>
      <c r="C8" s="174"/>
      <c r="D8" s="175"/>
      <c r="E8" s="175"/>
      <c r="F8" s="310"/>
    </row>
    <row r="9" spans="1:6" ht="27.6">
      <c r="A9" s="305" t="s">
        <v>9</v>
      </c>
      <c r="B9" s="558" t="s">
        <v>509</v>
      </c>
      <c r="C9" s="174" t="s">
        <v>449</v>
      </c>
      <c r="D9" s="175">
        <v>5</v>
      </c>
      <c r="E9" s="175"/>
      <c r="F9" s="309"/>
    </row>
    <row r="10" spans="1:6" ht="15.6">
      <c r="A10" s="305"/>
      <c r="B10" s="166"/>
      <c r="C10" s="174"/>
      <c r="D10" s="175"/>
      <c r="E10" s="175"/>
      <c r="F10" s="310"/>
    </row>
    <row r="11" spans="1:6" ht="15.6">
      <c r="A11" s="305"/>
      <c r="B11" s="166"/>
      <c r="C11" s="166"/>
      <c r="D11" s="175"/>
      <c r="E11" s="175"/>
      <c r="F11" s="310"/>
    </row>
    <row r="12" spans="1:6" ht="15.6">
      <c r="A12" s="305"/>
      <c r="B12" s="166"/>
      <c r="C12" s="174"/>
      <c r="D12" s="175"/>
      <c r="E12" s="239"/>
      <c r="F12" s="310"/>
    </row>
    <row r="13" spans="1:6" ht="15.6">
      <c r="A13" s="305"/>
      <c r="B13" s="166"/>
      <c r="C13" s="174"/>
      <c r="D13" s="175"/>
      <c r="E13" s="175"/>
      <c r="F13" s="310"/>
    </row>
    <row r="14" spans="1:6" ht="15.6">
      <c r="A14" s="306"/>
      <c r="B14" s="249"/>
      <c r="C14" s="174"/>
      <c r="D14" s="255"/>
      <c r="E14" s="255"/>
      <c r="F14" s="310"/>
    </row>
    <row r="15" spans="1:6" ht="15.6">
      <c r="A15" s="306"/>
      <c r="B15" s="249"/>
      <c r="C15" s="166"/>
      <c r="D15" s="255"/>
      <c r="E15" s="255"/>
      <c r="F15" s="311"/>
    </row>
    <row r="16" spans="1:6" ht="15.6">
      <c r="A16" s="306"/>
      <c r="B16" s="249"/>
      <c r="C16" s="174"/>
      <c r="D16" s="255"/>
      <c r="E16" s="239"/>
      <c r="F16" s="310"/>
    </row>
    <row r="17" spans="1:6" ht="15.6">
      <c r="A17" s="177"/>
      <c r="B17" s="166"/>
      <c r="C17" s="174"/>
      <c r="D17" s="178"/>
      <c r="E17" s="175"/>
      <c r="F17" s="278"/>
    </row>
    <row r="18" spans="1:6" ht="15.6">
      <c r="A18" s="177"/>
      <c r="B18" s="179"/>
      <c r="C18" s="174"/>
      <c r="D18" s="255"/>
      <c r="E18" s="255"/>
      <c r="F18" s="310"/>
    </row>
    <row r="19" spans="1:6" ht="15.6">
      <c r="A19" s="177"/>
      <c r="B19" s="179"/>
      <c r="C19" s="179"/>
      <c r="D19" s="176"/>
      <c r="E19" s="178"/>
      <c r="F19" s="180"/>
    </row>
    <row r="20" spans="1:6" ht="15.6">
      <c r="A20" s="177"/>
      <c r="B20" s="249"/>
      <c r="C20" s="174"/>
      <c r="D20" s="178"/>
      <c r="E20" s="239"/>
      <c r="F20" s="310"/>
    </row>
    <row r="21" spans="1:6" ht="15.6">
      <c r="A21" s="177"/>
      <c r="B21" s="179"/>
      <c r="C21" s="179"/>
      <c r="D21" s="176"/>
      <c r="E21" s="178"/>
      <c r="F21" s="180"/>
    </row>
    <row r="22" spans="1:6" ht="15.6">
      <c r="A22" s="177"/>
      <c r="B22" s="179"/>
      <c r="C22" s="174"/>
      <c r="D22" s="176"/>
      <c r="E22" s="178"/>
      <c r="F22" s="65"/>
    </row>
    <row r="23" spans="1:6" ht="15.6">
      <c r="A23" s="177"/>
      <c r="B23" s="179"/>
      <c r="C23" s="166"/>
      <c r="D23" s="176"/>
      <c r="E23" s="178"/>
      <c r="F23" s="180"/>
    </row>
    <row r="24" spans="1:6" ht="15.6">
      <c r="A24" s="177"/>
      <c r="B24" s="179"/>
      <c r="C24" s="166"/>
      <c r="D24" s="176"/>
      <c r="E24" s="178"/>
      <c r="F24" s="180"/>
    </row>
    <row r="25" spans="1:6" ht="15.6">
      <c r="A25" s="177"/>
      <c r="B25" s="179"/>
      <c r="C25" s="166"/>
      <c r="D25" s="176"/>
      <c r="E25" s="178"/>
      <c r="F25" s="180"/>
    </row>
    <row r="26" spans="1:6" ht="15.6">
      <c r="A26" s="177"/>
      <c r="B26" s="179"/>
      <c r="C26" s="166"/>
      <c r="D26" s="176"/>
      <c r="E26" s="178"/>
      <c r="F26" s="180"/>
    </row>
    <row r="27" spans="1:6" ht="15.6">
      <c r="A27" s="177"/>
      <c r="B27" s="179"/>
      <c r="C27" s="166"/>
      <c r="D27" s="176"/>
      <c r="E27" s="178"/>
      <c r="F27" s="180"/>
    </row>
    <row r="28" spans="1:6" ht="15.6">
      <c r="A28" s="177"/>
      <c r="B28" s="179"/>
      <c r="C28" s="166"/>
      <c r="D28" s="176"/>
      <c r="E28" s="178"/>
      <c r="F28" s="180"/>
    </row>
    <row r="29" spans="1:6" ht="15.6">
      <c r="A29" s="177"/>
      <c r="B29" s="179"/>
      <c r="C29" s="166"/>
      <c r="D29" s="176"/>
      <c r="E29" s="178"/>
      <c r="F29" s="180"/>
    </row>
    <row r="30" spans="1:6" ht="15.6">
      <c r="A30" s="177"/>
      <c r="B30" s="179"/>
      <c r="C30" s="166"/>
      <c r="D30" s="176"/>
      <c r="E30" s="178"/>
      <c r="F30" s="180"/>
    </row>
    <row r="31" spans="1:6" ht="15.6">
      <c r="A31" s="177"/>
      <c r="B31" s="179"/>
      <c r="C31" s="166"/>
      <c r="D31" s="176"/>
      <c r="E31" s="178"/>
      <c r="F31" s="180"/>
    </row>
    <row r="32" spans="1:6" ht="15.6">
      <c r="A32" s="177"/>
      <c r="B32" s="179"/>
      <c r="C32" s="166"/>
      <c r="D32" s="176"/>
      <c r="E32" s="178"/>
      <c r="F32" s="180"/>
    </row>
    <row r="33" spans="1:6" ht="15.6">
      <c r="A33" s="177"/>
      <c r="B33" s="179"/>
      <c r="C33" s="166"/>
      <c r="D33" s="176"/>
      <c r="E33" s="178"/>
      <c r="F33" s="180"/>
    </row>
    <row r="34" spans="1:6" ht="15.6">
      <c r="A34" s="177"/>
      <c r="B34" s="179"/>
      <c r="C34" s="166"/>
      <c r="D34" s="176"/>
      <c r="E34" s="178"/>
      <c r="F34" s="180"/>
    </row>
    <row r="35" spans="1:6" ht="15.6">
      <c r="A35" s="177"/>
      <c r="B35" s="179"/>
      <c r="C35" s="166"/>
      <c r="D35" s="176"/>
      <c r="E35" s="178"/>
      <c r="F35" s="180"/>
    </row>
    <row r="36" spans="1:6" ht="15.6">
      <c r="A36" s="177"/>
      <c r="B36" s="179"/>
      <c r="C36" s="166"/>
      <c r="D36" s="176"/>
      <c r="E36" s="178"/>
      <c r="F36" s="180"/>
    </row>
    <row r="37" spans="1:6" ht="15.6">
      <c r="A37" s="177"/>
      <c r="B37" s="179"/>
      <c r="C37" s="166"/>
      <c r="D37" s="176"/>
      <c r="E37" s="178"/>
      <c r="F37" s="180"/>
    </row>
    <row r="38" spans="1:6" ht="15.6">
      <c r="A38" s="177"/>
      <c r="B38" s="179"/>
      <c r="C38" s="166"/>
      <c r="D38" s="176"/>
      <c r="E38" s="178"/>
      <c r="F38" s="180"/>
    </row>
    <row r="39" spans="1:6" ht="15.6">
      <c r="A39" s="177"/>
      <c r="B39" s="179"/>
      <c r="C39" s="166"/>
      <c r="D39" s="176"/>
      <c r="E39" s="178"/>
      <c r="F39" s="180"/>
    </row>
    <row r="40" spans="1:6" ht="15.6">
      <c r="A40" s="177"/>
      <c r="B40" s="179"/>
      <c r="C40" s="166"/>
      <c r="D40" s="176"/>
      <c r="E40" s="178"/>
      <c r="F40" s="180"/>
    </row>
    <row r="41" spans="1:6" ht="15.6">
      <c r="A41" s="177"/>
      <c r="B41" s="179"/>
      <c r="C41" s="166"/>
      <c r="D41" s="176"/>
      <c r="E41" s="178"/>
      <c r="F41" s="180"/>
    </row>
    <row r="42" spans="1:6" ht="15.6">
      <c r="A42" s="177"/>
      <c r="B42" s="179"/>
      <c r="C42" s="166"/>
      <c r="D42" s="176"/>
      <c r="E42" s="178"/>
      <c r="F42" s="180"/>
    </row>
    <row r="43" spans="1:6" ht="15.6">
      <c r="A43" s="177"/>
      <c r="B43" s="179"/>
      <c r="C43" s="166"/>
      <c r="D43" s="176"/>
      <c r="E43" s="178"/>
      <c r="F43" s="180"/>
    </row>
    <row r="44" spans="1:6" ht="15.6">
      <c r="A44" s="177"/>
      <c r="B44" s="179"/>
      <c r="C44" s="166"/>
      <c r="D44" s="176"/>
      <c r="E44" s="178"/>
      <c r="F44" s="180"/>
    </row>
    <row r="45" spans="1:6" ht="15.6">
      <c r="A45" s="177"/>
      <c r="B45" s="179"/>
      <c r="C45" s="166"/>
      <c r="D45" s="176"/>
      <c r="E45" s="178"/>
      <c r="F45" s="180"/>
    </row>
    <row r="46" spans="1:6" ht="15.6">
      <c r="A46" s="177"/>
      <c r="B46" s="179"/>
      <c r="C46" s="166"/>
      <c r="D46" s="176"/>
      <c r="E46" s="178"/>
      <c r="F46" s="180"/>
    </row>
    <row r="47" spans="1:6" ht="15.6">
      <c r="A47" s="177"/>
      <c r="B47" s="179"/>
      <c r="C47" s="166"/>
      <c r="D47" s="176"/>
      <c r="E47" s="178"/>
      <c r="F47" s="180"/>
    </row>
    <row r="48" spans="1:6" ht="15.6">
      <c r="A48" s="177"/>
      <c r="B48" s="179"/>
      <c r="C48" s="166"/>
      <c r="D48" s="176"/>
      <c r="E48" s="178"/>
      <c r="F48" s="180"/>
    </row>
    <row r="49" spans="1:6" ht="15.6">
      <c r="A49" s="177"/>
      <c r="B49" s="179"/>
      <c r="C49" s="166"/>
      <c r="D49" s="176"/>
      <c r="E49" s="178"/>
      <c r="F49" s="180"/>
    </row>
    <row r="50" spans="1:6" ht="15.6">
      <c r="A50" s="177"/>
      <c r="B50" s="179"/>
      <c r="C50" s="166"/>
      <c r="D50" s="176"/>
      <c r="E50" s="178"/>
      <c r="F50" s="180"/>
    </row>
    <row r="51" spans="1:6" ht="15.6">
      <c r="A51" s="177"/>
      <c r="B51" s="179"/>
      <c r="C51" s="166"/>
      <c r="D51" s="176"/>
      <c r="E51" s="178"/>
      <c r="F51" s="180"/>
    </row>
    <row r="52" spans="1:6" ht="15.6">
      <c r="A52" s="177"/>
      <c r="B52" s="179"/>
      <c r="C52" s="166"/>
      <c r="D52" s="176"/>
      <c r="E52" s="178"/>
      <c r="F52" s="180"/>
    </row>
    <row r="53" spans="1:6" ht="15.6">
      <c r="A53" s="177"/>
      <c r="B53" s="179"/>
      <c r="C53" s="166"/>
      <c r="D53" s="176"/>
      <c r="E53" s="178"/>
      <c r="F53" s="180"/>
    </row>
    <row r="54" spans="1:6" ht="15.6">
      <c r="A54" s="177"/>
      <c r="B54" s="179"/>
      <c r="C54" s="166"/>
      <c r="D54" s="176"/>
      <c r="E54" s="178"/>
      <c r="F54" s="180"/>
    </row>
    <row r="55" spans="1:6" ht="15.6">
      <c r="A55" s="177"/>
      <c r="B55" s="179"/>
      <c r="C55" s="166"/>
      <c r="D55" s="176"/>
      <c r="E55" s="178"/>
      <c r="F55" s="180"/>
    </row>
    <row r="56" spans="1:6" ht="15.6">
      <c r="A56" s="177"/>
      <c r="B56" s="179"/>
      <c r="C56" s="166"/>
      <c r="D56" s="176"/>
      <c r="E56" s="178"/>
      <c r="F56" s="180"/>
    </row>
    <row r="57" spans="1:6" ht="15.6">
      <c r="A57" s="177"/>
      <c r="B57" s="179"/>
      <c r="C57" s="166"/>
      <c r="D57" s="176"/>
      <c r="E57" s="178"/>
      <c r="F57" s="180"/>
    </row>
    <row r="58" spans="1:6" ht="16.2" thickBot="1">
      <c r="A58" s="177"/>
      <c r="B58" s="179"/>
      <c r="C58" s="166"/>
      <c r="D58" s="176"/>
      <c r="E58" s="178"/>
      <c r="F58" s="180"/>
    </row>
    <row r="59" spans="1:6" ht="30" customHeight="1" thickBot="1">
      <c r="A59" s="102">
        <v>8000</v>
      </c>
      <c r="B59" s="601" t="s">
        <v>90</v>
      </c>
      <c r="C59" s="602"/>
      <c r="D59" s="602"/>
      <c r="E59" s="605"/>
      <c r="F59" s="105"/>
    </row>
  </sheetData>
  <mergeCells count="2">
    <mergeCell ref="A1:C1"/>
    <mergeCell ref="B59:E59"/>
  </mergeCells>
  <pageMargins left="0.7" right="0.7" top="0.75" bottom="0.75" header="0.3" footer="0.3"/>
  <pageSetup scale="79" fitToHeight="0" orientation="portrait" r:id="rId1"/>
  <headerFooter>
    <oddFooter>&amp;L&amp;F&amp;R&amp;A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6">
    <pageSetUpPr fitToPage="1"/>
  </sheetPr>
  <dimension ref="A1:F59"/>
  <sheetViews>
    <sheetView showGridLines="0" zoomScaleNormal="100" zoomScaleSheetLayoutView="100" workbookViewId="0">
      <selection activeCell="D11" sqref="D11"/>
    </sheetView>
  </sheetViews>
  <sheetFormatPr defaultColWidth="8.88671875" defaultRowHeight="13.2"/>
  <cols>
    <col min="1" max="1" width="9.6640625" style="210" customWidth="1"/>
    <col min="2" max="2" width="62.88671875" style="210" bestFit="1" customWidth="1"/>
    <col min="3" max="3" width="6.5546875" style="334" customWidth="1"/>
    <col min="4" max="4" width="7.44140625" style="334" customWidth="1"/>
    <col min="5" max="5" width="10.88671875" style="210" bestFit="1" customWidth="1"/>
    <col min="6" max="6" width="17.109375" style="210" customWidth="1"/>
    <col min="7" max="16384" width="8.88671875" style="210"/>
  </cols>
  <sheetData>
    <row r="1" spans="1:6" ht="30.75" customHeight="1" thickBot="1">
      <c r="A1" s="352" t="s">
        <v>288</v>
      </c>
      <c r="B1" s="352"/>
      <c r="C1" s="353"/>
      <c r="D1" s="354"/>
      <c r="E1" s="355"/>
      <c r="F1" s="356"/>
    </row>
    <row r="2" spans="1:6" ht="30" customHeight="1" thickBot="1">
      <c r="A2" s="357" t="s">
        <v>0</v>
      </c>
      <c r="B2" s="358" t="s">
        <v>3</v>
      </c>
      <c r="C2" s="359" t="s">
        <v>1</v>
      </c>
      <c r="D2" s="359" t="s">
        <v>5</v>
      </c>
      <c r="E2" s="360" t="s">
        <v>77</v>
      </c>
      <c r="F2" s="361" t="s">
        <v>241</v>
      </c>
    </row>
    <row r="3" spans="1:6" ht="31.2">
      <c r="A3" s="362" t="s">
        <v>519</v>
      </c>
      <c r="B3" s="363" t="s">
        <v>518</v>
      </c>
      <c r="C3" s="339"/>
      <c r="D3" s="364"/>
      <c r="E3" s="365"/>
      <c r="F3" s="366"/>
    </row>
    <row r="4" spans="1:6" ht="31.2" customHeight="1">
      <c r="A4" s="367" t="s">
        <v>289</v>
      </c>
      <c r="B4" s="580" t="s">
        <v>514</v>
      </c>
      <c r="C4" s="174" t="s">
        <v>27</v>
      </c>
      <c r="D4" s="175">
        <v>829</v>
      </c>
      <c r="E4" s="175"/>
      <c r="F4" s="276"/>
    </row>
    <row r="5" spans="1:6" ht="15.6">
      <c r="A5" s="368"/>
      <c r="B5" s="369"/>
      <c r="C5" s="251"/>
      <c r="D5" s="175"/>
      <c r="E5" s="175"/>
      <c r="F5" s="276"/>
    </row>
    <row r="6" spans="1:6" ht="15.6">
      <c r="A6" s="368" t="s">
        <v>290</v>
      </c>
      <c r="B6" s="580" t="s">
        <v>510</v>
      </c>
      <c r="C6" s="174" t="s">
        <v>27</v>
      </c>
      <c r="D6" s="175">
        <v>829</v>
      </c>
      <c r="E6" s="175"/>
      <c r="F6" s="276"/>
    </row>
    <row r="7" spans="1:6" ht="15.6">
      <c r="A7" s="305"/>
      <c r="B7" s="166"/>
      <c r="C7" s="174"/>
      <c r="D7" s="175"/>
      <c r="E7" s="175"/>
      <c r="F7" s="276"/>
    </row>
    <row r="8" spans="1:6" ht="15.6">
      <c r="A8" s="305"/>
      <c r="B8" s="370"/>
      <c r="C8" s="174"/>
      <c r="D8" s="175"/>
      <c r="E8" s="175"/>
      <c r="F8" s="276"/>
    </row>
    <row r="9" spans="1:6" ht="15.6">
      <c r="A9" s="305"/>
      <c r="B9" s="370"/>
      <c r="C9" s="174"/>
      <c r="D9" s="175"/>
      <c r="E9" s="175"/>
      <c r="F9" s="276"/>
    </row>
    <row r="10" spans="1:6" ht="15.6">
      <c r="A10" s="305"/>
      <c r="B10" s="370"/>
      <c r="C10" s="174"/>
      <c r="D10" s="175"/>
      <c r="E10" s="175"/>
      <c r="F10" s="276"/>
    </row>
    <row r="11" spans="1:6" ht="15.6">
      <c r="A11" s="305"/>
      <c r="B11" s="370"/>
      <c r="C11" s="174"/>
      <c r="D11" s="175"/>
      <c r="E11" s="175"/>
      <c r="F11" s="309"/>
    </row>
    <row r="12" spans="1:6" ht="15.6">
      <c r="A12" s="305"/>
      <c r="B12" s="370"/>
      <c r="C12" s="174"/>
      <c r="D12" s="175"/>
      <c r="E12" s="175"/>
      <c r="F12" s="309"/>
    </row>
    <row r="13" spans="1:6" ht="15.6">
      <c r="A13" s="305"/>
      <c r="B13" s="370"/>
      <c r="C13" s="174"/>
      <c r="D13" s="175"/>
      <c r="E13" s="175"/>
      <c r="F13" s="309"/>
    </row>
    <row r="14" spans="1:6" ht="15.6">
      <c r="A14" s="305"/>
      <c r="B14" s="370"/>
      <c r="C14" s="174"/>
      <c r="D14" s="175"/>
      <c r="E14" s="239"/>
      <c r="F14" s="309"/>
    </row>
    <row r="15" spans="1:6" ht="15.6">
      <c r="A15" s="305"/>
      <c r="B15" s="370"/>
      <c r="C15" s="174"/>
      <c r="D15" s="175"/>
      <c r="E15" s="175"/>
      <c r="F15" s="309"/>
    </row>
    <row r="16" spans="1:6" ht="15.6">
      <c r="A16" s="306"/>
      <c r="B16" s="371"/>
      <c r="C16" s="174"/>
      <c r="D16" s="255"/>
      <c r="E16" s="255"/>
      <c r="F16" s="309"/>
    </row>
    <row r="17" spans="1:6" ht="15.6">
      <c r="A17" s="306"/>
      <c r="B17" s="371"/>
      <c r="C17" s="174"/>
      <c r="D17" s="255"/>
      <c r="E17" s="255"/>
      <c r="F17" s="309"/>
    </row>
    <row r="18" spans="1:6" ht="15.6">
      <c r="A18" s="306"/>
      <c r="B18" s="371"/>
      <c r="C18" s="174"/>
      <c r="D18" s="255"/>
      <c r="E18" s="239"/>
      <c r="F18" s="309"/>
    </row>
    <row r="19" spans="1:6" ht="15.6">
      <c r="A19" s="306"/>
      <c r="B19" s="370"/>
      <c r="C19" s="174"/>
      <c r="D19" s="255"/>
      <c r="E19" s="175"/>
      <c r="F19" s="309"/>
    </row>
    <row r="20" spans="1:6" ht="15.6">
      <c r="A20" s="306"/>
      <c r="B20" s="371"/>
      <c r="C20" s="251"/>
      <c r="D20" s="251"/>
      <c r="E20" s="255"/>
      <c r="F20" s="309"/>
    </row>
    <row r="21" spans="1:6" ht="15.6">
      <c r="A21" s="306"/>
      <c r="B21" s="249"/>
      <c r="C21" s="251"/>
      <c r="D21" s="251"/>
      <c r="E21" s="255"/>
      <c r="F21" s="309"/>
    </row>
    <row r="22" spans="1:6" ht="15.6">
      <c r="A22" s="306"/>
      <c r="B22" s="249"/>
      <c r="C22" s="251"/>
      <c r="D22" s="251"/>
      <c r="E22" s="255"/>
      <c r="F22" s="309"/>
    </row>
    <row r="23" spans="1:6" ht="15.6">
      <c r="A23" s="306"/>
      <c r="B23" s="249"/>
      <c r="C23" s="251"/>
      <c r="D23" s="251"/>
      <c r="E23" s="255"/>
      <c r="F23" s="309"/>
    </row>
    <row r="24" spans="1:6" ht="15.6">
      <c r="A24" s="306"/>
      <c r="B24" s="249"/>
      <c r="C24" s="174"/>
      <c r="D24" s="251"/>
      <c r="E24" s="255"/>
      <c r="F24" s="372"/>
    </row>
    <row r="25" spans="1:6" ht="15.6">
      <c r="A25" s="306"/>
      <c r="B25" s="249"/>
      <c r="C25" s="174"/>
      <c r="D25" s="251"/>
      <c r="E25" s="255"/>
      <c r="F25" s="349"/>
    </row>
    <row r="26" spans="1:6" ht="15.6">
      <c r="A26" s="306"/>
      <c r="B26" s="249"/>
      <c r="C26" s="174"/>
      <c r="D26" s="251"/>
      <c r="E26" s="255"/>
      <c r="F26" s="349"/>
    </row>
    <row r="27" spans="1:6" ht="15.6">
      <c r="A27" s="306"/>
      <c r="B27" s="249"/>
      <c r="C27" s="174"/>
      <c r="D27" s="251"/>
      <c r="E27" s="255"/>
      <c r="F27" s="349"/>
    </row>
    <row r="28" spans="1:6" ht="15.6">
      <c r="A28" s="306"/>
      <c r="B28" s="249"/>
      <c r="C28" s="174"/>
      <c r="D28" s="251"/>
      <c r="E28" s="255"/>
      <c r="F28" s="349"/>
    </row>
    <row r="29" spans="1:6" ht="15.6">
      <c r="A29" s="306"/>
      <c r="B29" s="249"/>
      <c r="C29" s="174"/>
      <c r="D29" s="251"/>
      <c r="E29" s="255"/>
      <c r="F29" s="349"/>
    </row>
    <row r="30" spans="1:6" ht="15.6">
      <c r="A30" s="306"/>
      <c r="B30" s="249"/>
      <c r="C30" s="174"/>
      <c r="D30" s="251"/>
      <c r="E30" s="255"/>
      <c r="F30" s="349"/>
    </row>
    <row r="31" spans="1:6" ht="15.6">
      <c r="A31" s="306"/>
      <c r="B31" s="249"/>
      <c r="C31" s="174"/>
      <c r="D31" s="251"/>
      <c r="E31" s="255"/>
      <c r="F31" s="349"/>
    </row>
    <row r="32" spans="1:6" ht="15.6">
      <c r="A32" s="306"/>
      <c r="B32" s="249"/>
      <c r="C32" s="174"/>
      <c r="D32" s="251"/>
      <c r="E32" s="255"/>
      <c r="F32" s="349"/>
    </row>
    <row r="33" spans="1:6" ht="15.6">
      <c r="A33" s="306"/>
      <c r="B33" s="249"/>
      <c r="C33" s="174"/>
      <c r="D33" s="251"/>
      <c r="E33" s="255"/>
      <c r="F33" s="349"/>
    </row>
    <row r="34" spans="1:6" ht="15.6">
      <c r="A34" s="306"/>
      <c r="B34" s="249"/>
      <c r="C34" s="174"/>
      <c r="D34" s="251"/>
      <c r="E34" s="255"/>
      <c r="F34" s="349"/>
    </row>
    <row r="35" spans="1:6" ht="15.6">
      <c r="A35" s="306"/>
      <c r="B35" s="249"/>
      <c r="C35" s="174"/>
      <c r="D35" s="251"/>
      <c r="E35" s="255"/>
      <c r="F35" s="349"/>
    </row>
    <row r="36" spans="1:6" ht="15.6">
      <c r="A36" s="306"/>
      <c r="B36" s="249"/>
      <c r="C36" s="174"/>
      <c r="D36" s="251"/>
      <c r="E36" s="255"/>
      <c r="F36" s="349"/>
    </row>
    <row r="37" spans="1:6" ht="15.6">
      <c r="A37" s="306"/>
      <c r="B37" s="249"/>
      <c r="C37" s="174"/>
      <c r="D37" s="251"/>
      <c r="E37" s="255"/>
      <c r="F37" s="349"/>
    </row>
    <row r="38" spans="1:6" ht="15.6">
      <c r="A38" s="306"/>
      <c r="B38" s="249"/>
      <c r="C38" s="174"/>
      <c r="D38" s="251"/>
      <c r="E38" s="255"/>
      <c r="F38" s="349"/>
    </row>
    <row r="39" spans="1:6" ht="15.6">
      <c r="A39" s="306"/>
      <c r="B39" s="249"/>
      <c r="C39" s="174"/>
      <c r="D39" s="251"/>
      <c r="E39" s="255"/>
      <c r="F39" s="349"/>
    </row>
    <row r="40" spans="1:6" ht="15.6">
      <c r="A40" s="306"/>
      <c r="B40" s="249"/>
      <c r="C40" s="174"/>
      <c r="D40" s="251"/>
      <c r="E40" s="255"/>
      <c r="F40" s="349"/>
    </row>
    <row r="41" spans="1:6" ht="15.6">
      <c r="A41" s="306"/>
      <c r="B41" s="249"/>
      <c r="C41" s="174"/>
      <c r="D41" s="251"/>
      <c r="E41" s="255"/>
      <c r="F41" s="349"/>
    </row>
    <row r="42" spans="1:6" ht="15.6">
      <c r="A42" s="306"/>
      <c r="B42" s="249"/>
      <c r="C42" s="174"/>
      <c r="D42" s="251"/>
      <c r="E42" s="255"/>
      <c r="F42" s="349"/>
    </row>
    <row r="43" spans="1:6" ht="15.6">
      <c r="A43" s="306"/>
      <c r="B43" s="249"/>
      <c r="C43" s="174"/>
      <c r="D43" s="251"/>
      <c r="E43" s="255"/>
      <c r="F43" s="349"/>
    </row>
    <row r="44" spans="1:6" ht="15.6">
      <c r="A44" s="306"/>
      <c r="B44" s="249"/>
      <c r="C44" s="174"/>
      <c r="D44" s="251"/>
      <c r="E44" s="255"/>
      <c r="F44" s="349"/>
    </row>
    <row r="45" spans="1:6" ht="15.6">
      <c r="A45" s="306"/>
      <c r="B45" s="249"/>
      <c r="C45" s="174"/>
      <c r="D45" s="251"/>
      <c r="E45" s="255"/>
      <c r="F45" s="349"/>
    </row>
    <row r="46" spans="1:6" ht="15.6">
      <c r="A46" s="306"/>
      <c r="B46" s="249"/>
      <c r="C46" s="174"/>
      <c r="D46" s="251"/>
      <c r="E46" s="255"/>
      <c r="F46" s="349"/>
    </row>
    <row r="47" spans="1:6" ht="15.6">
      <c r="A47" s="306"/>
      <c r="B47" s="249"/>
      <c r="C47" s="174"/>
      <c r="D47" s="251"/>
      <c r="E47" s="255"/>
      <c r="F47" s="349"/>
    </row>
    <row r="48" spans="1:6" ht="15.6">
      <c r="A48" s="306"/>
      <c r="B48" s="249"/>
      <c r="C48" s="174"/>
      <c r="D48" s="251"/>
      <c r="E48" s="255"/>
      <c r="F48" s="349"/>
    </row>
    <row r="49" spans="1:6" ht="15.6">
      <c r="A49" s="306"/>
      <c r="B49" s="249"/>
      <c r="C49" s="174"/>
      <c r="D49" s="251"/>
      <c r="E49" s="255"/>
      <c r="F49" s="349"/>
    </row>
    <row r="50" spans="1:6" ht="15.6">
      <c r="A50" s="306"/>
      <c r="B50" s="249"/>
      <c r="C50" s="174"/>
      <c r="D50" s="251"/>
      <c r="E50" s="255"/>
      <c r="F50" s="349"/>
    </row>
    <row r="51" spans="1:6" ht="15.6">
      <c r="A51" s="306"/>
      <c r="B51" s="249"/>
      <c r="C51" s="174"/>
      <c r="D51" s="251"/>
      <c r="E51" s="255"/>
      <c r="F51" s="349"/>
    </row>
    <row r="52" spans="1:6" ht="15.6">
      <c r="A52" s="306"/>
      <c r="B52" s="249"/>
      <c r="C52" s="174"/>
      <c r="D52" s="251"/>
      <c r="E52" s="255"/>
      <c r="F52" s="349"/>
    </row>
    <row r="53" spans="1:6" ht="15.6">
      <c r="A53" s="306"/>
      <c r="B53" s="249"/>
      <c r="C53" s="174"/>
      <c r="D53" s="251"/>
      <c r="E53" s="255"/>
      <c r="F53" s="349"/>
    </row>
    <row r="54" spans="1:6" ht="15.6">
      <c r="A54" s="306"/>
      <c r="B54" s="249"/>
      <c r="C54" s="174"/>
      <c r="D54" s="251"/>
      <c r="E54" s="255"/>
      <c r="F54" s="349"/>
    </row>
    <row r="55" spans="1:6" ht="15.6">
      <c r="A55" s="306"/>
      <c r="B55" s="249"/>
      <c r="C55" s="174"/>
      <c r="D55" s="251"/>
      <c r="E55" s="255"/>
      <c r="F55" s="349"/>
    </row>
    <row r="56" spans="1:6" ht="15.6">
      <c r="A56" s="306"/>
      <c r="B56" s="249"/>
      <c r="C56" s="174"/>
      <c r="D56" s="251"/>
      <c r="E56" s="255"/>
      <c r="F56" s="349"/>
    </row>
    <row r="57" spans="1:6" ht="15.6">
      <c r="A57" s="306"/>
      <c r="B57" s="249"/>
      <c r="C57" s="251"/>
      <c r="D57" s="251"/>
      <c r="E57" s="255"/>
      <c r="F57" s="372"/>
    </row>
    <row r="58" spans="1:6" ht="16.2" thickBot="1">
      <c r="A58" s="306"/>
      <c r="B58" s="249"/>
      <c r="C58" s="251"/>
      <c r="D58" s="251"/>
      <c r="E58" s="255"/>
      <c r="F58" s="349"/>
    </row>
    <row r="59" spans="1:6" ht="30" customHeight="1" thickBot="1">
      <c r="A59" s="342">
        <v>9000</v>
      </c>
      <c r="B59" s="587" t="s">
        <v>90</v>
      </c>
      <c r="C59" s="588"/>
      <c r="D59" s="588"/>
      <c r="E59" s="615"/>
      <c r="F59" s="526"/>
    </row>
  </sheetData>
  <mergeCells count="1">
    <mergeCell ref="B59:E59"/>
  </mergeCells>
  <pageMargins left="0.7" right="0.7" top="0.75" bottom="0.75" header="0.3" footer="0.3"/>
  <pageSetup scale="80" fitToHeight="0" orientation="portrait" r:id="rId1"/>
  <headerFooter>
    <oddFooter>&amp;L&amp;F&amp;R&amp;A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7">
    <pageSetUpPr fitToPage="1"/>
  </sheetPr>
  <dimension ref="B1:L78"/>
  <sheetViews>
    <sheetView showGridLines="0" tabSelected="1" topLeftCell="A13" zoomScale="85" zoomScaleNormal="85" zoomScaleSheetLayoutView="80" workbookViewId="0">
      <selection activeCell="B61" sqref="B61"/>
    </sheetView>
  </sheetViews>
  <sheetFormatPr defaultRowHeight="13.2"/>
  <cols>
    <col min="1" max="1" width="1.77734375" customWidth="1"/>
    <col min="2" max="2" width="11.33203125" customWidth="1"/>
    <col min="3" max="3" width="60" customWidth="1"/>
    <col min="4" max="4" width="10.88671875" customWidth="1"/>
    <col min="5" max="5" width="12.5546875" customWidth="1"/>
    <col min="6" max="6" width="13.88671875" customWidth="1"/>
    <col min="7" max="7" width="36.6640625" customWidth="1"/>
    <col min="9" max="10" width="25.109375" customWidth="1"/>
    <col min="11" max="11" width="16.5546875" bestFit="1" customWidth="1"/>
    <col min="12" max="12" width="24.33203125" customWidth="1"/>
  </cols>
  <sheetData>
    <row r="1" spans="2:12" ht="36" customHeight="1" thickBot="1">
      <c r="B1" s="626" t="s">
        <v>68</v>
      </c>
      <c r="C1" s="626"/>
      <c r="D1" s="626"/>
      <c r="E1" s="626"/>
      <c r="F1" s="626"/>
      <c r="G1" s="626"/>
    </row>
    <row r="2" spans="2:12" ht="36.75" customHeight="1" thickBot="1">
      <c r="B2" s="230" t="s">
        <v>201</v>
      </c>
      <c r="C2" s="627" t="s">
        <v>3</v>
      </c>
      <c r="D2" s="627"/>
      <c r="E2" s="627"/>
      <c r="F2" s="627"/>
      <c r="G2" s="230" t="s">
        <v>69</v>
      </c>
    </row>
    <row r="3" spans="2:12" ht="20.100000000000001" customHeight="1">
      <c r="B3" s="14">
        <v>1300</v>
      </c>
      <c r="C3" s="623" t="s">
        <v>202</v>
      </c>
      <c r="D3" s="624" t="e">
        <v>#REF!</v>
      </c>
      <c r="E3" s="624"/>
      <c r="F3" s="625"/>
      <c r="G3" s="227"/>
      <c r="I3" s="217"/>
      <c r="J3" s="221"/>
      <c r="K3" s="216"/>
    </row>
    <row r="4" spans="2:12" ht="20.100000000000001" customHeight="1">
      <c r="B4" s="14">
        <v>1400</v>
      </c>
      <c r="C4" s="623" t="s">
        <v>203</v>
      </c>
      <c r="D4" s="624" t="e">
        <v>#REF!</v>
      </c>
      <c r="E4" s="624"/>
      <c r="F4" s="625"/>
      <c r="G4" s="227"/>
      <c r="I4" s="216"/>
    </row>
    <row r="5" spans="2:12" ht="20.100000000000001" customHeight="1">
      <c r="B5" s="14">
        <v>1500</v>
      </c>
      <c r="C5" s="623" t="s">
        <v>65</v>
      </c>
      <c r="D5" s="624"/>
      <c r="E5" s="624"/>
      <c r="F5" s="625"/>
      <c r="G5" s="227"/>
      <c r="I5" s="476"/>
      <c r="J5" s="535"/>
    </row>
    <row r="6" spans="2:12" ht="20.100000000000001" customHeight="1">
      <c r="B6" s="14">
        <v>1700</v>
      </c>
      <c r="C6" s="623" t="s">
        <v>7</v>
      </c>
      <c r="D6" s="624"/>
      <c r="E6" s="624"/>
      <c r="F6" s="625"/>
      <c r="G6" s="227"/>
    </row>
    <row r="7" spans="2:12" ht="20.100000000000001" customHeight="1">
      <c r="B7" s="14">
        <v>1800</v>
      </c>
      <c r="C7" s="623" t="s">
        <v>192</v>
      </c>
      <c r="D7" s="624"/>
      <c r="E7" s="624"/>
      <c r="F7" s="625"/>
      <c r="G7" s="227"/>
      <c r="J7" s="222"/>
      <c r="K7" s="217"/>
    </row>
    <row r="8" spans="2:12" ht="20.100000000000001" customHeight="1">
      <c r="B8" s="14">
        <v>2100</v>
      </c>
      <c r="C8" s="623" t="s">
        <v>129</v>
      </c>
      <c r="D8" s="624"/>
      <c r="E8" s="624"/>
      <c r="F8" s="625"/>
      <c r="G8" s="227"/>
      <c r="J8" s="222"/>
    </row>
    <row r="9" spans="2:12" ht="20.100000000000001" customHeight="1">
      <c r="B9" s="14">
        <v>2200</v>
      </c>
      <c r="C9" s="623" t="s">
        <v>17</v>
      </c>
      <c r="D9" s="624"/>
      <c r="E9" s="624"/>
      <c r="F9" s="625"/>
      <c r="G9" s="227"/>
      <c r="J9" s="222"/>
      <c r="K9" s="222"/>
    </row>
    <row r="10" spans="2:12" ht="37.5" customHeight="1">
      <c r="B10" s="14">
        <v>2300</v>
      </c>
      <c r="C10" s="623" t="s">
        <v>193</v>
      </c>
      <c r="D10" s="624"/>
      <c r="E10" s="624"/>
      <c r="F10" s="625"/>
      <c r="G10" s="227"/>
      <c r="J10" s="222"/>
    </row>
    <row r="11" spans="2:12" ht="20.100000000000001" customHeight="1">
      <c r="B11" s="14">
        <v>2500</v>
      </c>
      <c r="C11" s="621" t="s">
        <v>283</v>
      </c>
      <c r="D11" s="624"/>
      <c r="E11" s="624"/>
      <c r="F11" s="625"/>
      <c r="G11" s="227"/>
      <c r="J11" s="222"/>
    </row>
    <row r="12" spans="2:12" ht="20.100000000000001" customHeight="1">
      <c r="B12" s="14">
        <v>3300</v>
      </c>
      <c r="C12" s="623" t="s">
        <v>63</v>
      </c>
      <c r="D12" s="624"/>
      <c r="E12" s="624"/>
      <c r="F12" s="625"/>
      <c r="G12" s="227"/>
    </row>
    <row r="13" spans="2:12" ht="20.100000000000001" customHeight="1">
      <c r="B13" s="14">
        <v>3400</v>
      </c>
      <c r="C13" s="378" t="s">
        <v>311</v>
      </c>
      <c r="D13" s="374"/>
      <c r="E13" s="374"/>
      <c r="F13" s="375"/>
      <c r="G13" s="227"/>
    </row>
    <row r="14" spans="2:12" ht="20.100000000000001" customHeight="1">
      <c r="B14" s="14">
        <v>3500</v>
      </c>
      <c r="C14" s="621" t="s">
        <v>324</v>
      </c>
      <c r="D14" s="624"/>
      <c r="E14" s="624"/>
      <c r="F14" s="625"/>
      <c r="G14" s="227"/>
      <c r="L14" s="222"/>
    </row>
    <row r="15" spans="2:12" ht="20.100000000000001" customHeight="1">
      <c r="B15" s="406">
        <v>3600</v>
      </c>
      <c r="C15" s="407" t="s">
        <v>333</v>
      </c>
      <c r="D15" s="408"/>
      <c r="E15" s="408"/>
      <c r="F15" s="409"/>
      <c r="G15" s="227"/>
      <c r="L15" s="222"/>
    </row>
    <row r="16" spans="2:12" ht="20.100000000000001" customHeight="1">
      <c r="B16" s="14">
        <v>3800</v>
      </c>
      <c r="C16" s="623" t="s">
        <v>239</v>
      </c>
      <c r="D16" s="624"/>
      <c r="E16" s="624"/>
      <c r="F16" s="625"/>
      <c r="G16" s="227"/>
      <c r="L16" s="222"/>
    </row>
    <row r="17" spans="2:9" ht="20.100000000000001" customHeight="1">
      <c r="B17" s="14">
        <v>4100</v>
      </c>
      <c r="C17" s="623" t="s">
        <v>10</v>
      </c>
      <c r="D17" s="624"/>
      <c r="E17" s="624"/>
      <c r="F17" s="625"/>
      <c r="G17" s="227"/>
    </row>
    <row r="18" spans="2:9" ht="20.100000000000001" customHeight="1">
      <c r="B18" s="14">
        <v>4200</v>
      </c>
      <c r="C18" s="623" t="s">
        <v>53</v>
      </c>
      <c r="D18" s="624"/>
      <c r="E18" s="624"/>
      <c r="F18" s="625"/>
      <c r="G18" s="227"/>
    </row>
    <row r="19" spans="2:9" ht="20.100000000000001" customHeight="1">
      <c r="B19" s="14">
        <v>5100</v>
      </c>
      <c r="C19" s="623" t="s">
        <v>56</v>
      </c>
      <c r="D19" s="624"/>
      <c r="E19" s="624"/>
      <c r="F19" s="625"/>
      <c r="G19" s="227"/>
      <c r="I19" s="260"/>
    </row>
    <row r="20" spans="2:9" ht="20.100000000000001" customHeight="1">
      <c r="B20" s="14">
        <v>5200</v>
      </c>
      <c r="C20" s="207" t="str">
        <f>'5200'!B3</f>
        <v>GUARDRAILS</v>
      </c>
      <c r="D20" s="374"/>
      <c r="E20" s="374"/>
      <c r="F20" s="375"/>
      <c r="G20" s="227"/>
      <c r="I20" s="260"/>
    </row>
    <row r="21" spans="2:9" ht="20.100000000000001" customHeight="1">
      <c r="B21" s="14">
        <v>5400</v>
      </c>
      <c r="C21" s="623" t="s">
        <v>194</v>
      </c>
      <c r="D21" s="624"/>
      <c r="E21" s="624"/>
      <c r="F21" s="625"/>
      <c r="G21" s="227"/>
    </row>
    <row r="22" spans="2:9" ht="20.100000000000001" customHeight="1">
      <c r="B22" s="14">
        <v>5500</v>
      </c>
      <c r="C22" s="623" t="s">
        <v>64</v>
      </c>
      <c r="D22" s="624"/>
      <c r="E22" s="624"/>
      <c r="F22" s="625"/>
      <c r="G22" s="227"/>
    </row>
    <row r="23" spans="2:9" ht="20.100000000000001" customHeight="1">
      <c r="B23" s="14">
        <v>5700</v>
      </c>
      <c r="C23" s="623" t="s">
        <v>195</v>
      </c>
      <c r="D23" s="624"/>
      <c r="E23" s="624"/>
      <c r="F23" s="625"/>
      <c r="G23" s="227"/>
    </row>
    <row r="24" spans="2:9" ht="20.100000000000001" customHeight="1">
      <c r="B24" s="14">
        <v>6000</v>
      </c>
      <c r="C24" s="378" t="s">
        <v>337</v>
      </c>
      <c r="D24" s="374"/>
      <c r="E24" s="374"/>
      <c r="F24" s="375"/>
      <c r="G24" s="227"/>
    </row>
    <row r="25" spans="2:9" ht="20.100000000000001" customHeight="1">
      <c r="B25" s="14"/>
      <c r="C25" s="621" t="s">
        <v>451</v>
      </c>
      <c r="D25" s="622"/>
      <c r="E25" s="622"/>
      <c r="F25" s="375"/>
      <c r="G25" s="227"/>
    </row>
    <row r="26" spans="2:9" ht="20.100000000000001" customHeight="1">
      <c r="B26" s="14"/>
      <c r="C26" s="621" t="s">
        <v>452</v>
      </c>
      <c r="D26" s="622"/>
      <c r="E26" s="622"/>
      <c r="F26" s="375"/>
      <c r="G26" s="227"/>
    </row>
    <row r="27" spans="2:9" ht="20.100000000000001" customHeight="1">
      <c r="B27" s="14"/>
      <c r="C27" s="621" t="s">
        <v>453</v>
      </c>
      <c r="D27" s="622"/>
      <c r="E27" s="622"/>
      <c r="F27" s="375"/>
      <c r="G27" s="227"/>
    </row>
    <row r="28" spans="2:9" ht="20.100000000000001" customHeight="1">
      <c r="B28" s="14">
        <v>7100</v>
      </c>
      <c r="C28" s="623" t="s">
        <v>196</v>
      </c>
      <c r="D28" s="624"/>
      <c r="E28" s="624"/>
      <c r="F28" s="625"/>
      <c r="G28" s="227"/>
    </row>
    <row r="29" spans="2:9" ht="20.100000000000001" customHeight="1">
      <c r="B29" s="15">
        <v>8000</v>
      </c>
      <c r="C29" s="621" t="s">
        <v>164</v>
      </c>
      <c r="D29" s="624"/>
      <c r="E29" s="624"/>
      <c r="F29" s="625"/>
      <c r="G29" s="227"/>
    </row>
    <row r="30" spans="2:9" ht="20.100000000000001" customHeight="1">
      <c r="B30" s="15">
        <v>9000</v>
      </c>
      <c r="C30" s="621" t="s">
        <v>291</v>
      </c>
      <c r="D30" s="624"/>
      <c r="E30" s="624"/>
      <c r="F30" s="624"/>
      <c r="G30" s="397"/>
    </row>
    <row r="31" spans="2:9" ht="20.100000000000001" customHeight="1" thickBot="1">
      <c r="B31" s="15"/>
      <c r="C31" s="621"/>
      <c r="D31" s="624"/>
      <c r="E31" s="624"/>
      <c r="F31" s="625"/>
      <c r="G31" s="228"/>
    </row>
    <row r="32" spans="2:9" ht="42" customHeight="1" thickBot="1">
      <c r="B32" s="629" t="s">
        <v>197</v>
      </c>
      <c r="C32" s="630"/>
      <c r="D32" s="630"/>
      <c r="E32" s="630"/>
      <c r="F32" s="631"/>
      <c r="G32" s="229">
        <f>SUM(G3:G31)</f>
        <v>0</v>
      </c>
      <c r="I32" s="218"/>
    </row>
    <row r="33" spans="2:10" ht="15.6">
      <c r="B33" s="8"/>
      <c r="C33" s="9"/>
      <c r="D33" s="3"/>
      <c r="E33" s="4"/>
      <c r="F33" s="5"/>
      <c r="G33" s="10"/>
    </row>
    <row r="34" spans="2:10" ht="15.6">
      <c r="B34" s="635" t="s">
        <v>198</v>
      </c>
      <c r="C34" s="635"/>
      <c r="D34" s="3"/>
      <c r="E34" s="4"/>
      <c r="F34" s="5"/>
      <c r="G34" s="10"/>
    </row>
    <row r="35" spans="2:10" ht="15.6">
      <c r="B35" s="104"/>
      <c r="C35" s="208"/>
      <c r="D35" s="3"/>
      <c r="E35" s="4"/>
      <c r="F35" s="5"/>
      <c r="G35" s="11"/>
    </row>
    <row r="36" spans="2:10" ht="15.6">
      <c r="B36" s="634" t="s">
        <v>428</v>
      </c>
      <c r="C36" s="634"/>
      <c r="D36" s="634"/>
      <c r="E36" s="634"/>
      <c r="F36" s="634"/>
      <c r="G36" s="527">
        <f>G32</f>
        <v>0</v>
      </c>
      <c r="J36" s="217"/>
    </row>
    <row r="37" spans="2:10">
      <c r="B37" s="208"/>
      <c r="C37" s="208"/>
      <c r="D37" s="208"/>
      <c r="E37" s="208"/>
      <c r="F37" s="208"/>
      <c r="G37" s="528"/>
    </row>
    <row r="38" spans="2:10" ht="15.6">
      <c r="B38" s="628" t="s">
        <v>522</v>
      </c>
      <c r="C38" s="628"/>
      <c r="D38" s="628"/>
      <c r="E38" s="628"/>
      <c r="F38" s="585"/>
      <c r="G38" s="529">
        <f>SUM(G36:G36)</f>
        <v>0</v>
      </c>
      <c r="J38" s="218"/>
    </row>
    <row r="39" spans="2:10" ht="15.6">
      <c r="B39" s="214"/>
      <c r="C39" s="214"/>
      <c r="D39" s="214"/>
      <c r="E39" s="214"/>
      <c r="F39" s="5"/>
      <c r="G39" s="528"/>
    </row>
    <row r="40" spans="2:10">
      <c r="B40" s="634" t="s">
        <v>523</v>
      </c>
      <c r="C40" s="634"/>
      <c r="D40" s="634"/>
      <c r="E40" s="634"/>
      <c r="F40" s="634"/>
      <c r="G40" s="528"/>
    </row>
    <row r="41" spans="2:10">
      <c r="B41" s="633" t="s">
        <v>199</v>
      </c>
      <c r="C41" s="633"/>
      <c r="D41" s="633"/>
      <c r="E41" s="633"/>
      <c r="F41" s="633"/>
      <c r="G41" s="528"/>
    </row>
    <row r="42" spans="2:10">
      <c r="B42" s="632" t="s">
        <v>521</v>
      </c>
      <c r="C42" s="633"/>
      <c r="D42" s="633"/>
      <c r="E42" s="633"/>
      <c r="F42" s="633"/>
      <c r="G42" s="528"/>
    </row>
    <row r="43" spans="2:10" ht="15.6">
      <c r="B43" s="636" t="s">
        <v>520</v>
      </c>
      <c r="C43" s="637"/>
      <c r="D43" s="637"/>
      <c r="E43" s="637"/>
      <c r="F43" s="637"/>
      <c r="G43" s="529">
        <f>10%*G38</f>
        <v>0</v>
      </c>
    </row>
    <row r="44" spans="2:10">
      <c r="B44" s="633"/>
      <c r="C44" s="633"/>
      <c r="D44" s="633"/>
      <c r="E44" s="633"/>
      <c r="F44" s="633"/>
      <c r="G44" s="528"/>
    </row>
    <row r="45" spans="2:10" ht="15.6">
      <c r="B45" s="634" t="s">
        <v>524</v>
      </c>
      <c r="C45" s="634"/>
      <c r="D45" s="634"/>
      <c r="E45" s="634"/>
      <c r="F45" s="634"/>
      <c r="G45" s="527">
        <f>G38+G43</f>
        <v>0</v>
      </c>
    </row>
    <row r="46" spans="2:10" ht="15.6">
      <c r="B46" s="208"/>
      <c r="C46" s="208"/>
      <c r="D46" s="208"/>
      <c r="E46" s="208"/>
      <c r="F46" s="208"/>
      <c r="G46" s="527"/>
    </row>
    <row r="47" spans="2:10">
      <c r="B47" s="634" t="s">
        <v>525</v>
      </c>
      <c r="C47" s="634"/>
      <c r="D47" s="634"/>
      <c r="E47" s="634"/>
      <c r="F47" s="634"/>
      <c r="G47" s="528"/>
    </row>
    <row r="48" spans="2:10">
      <c r="B48" s="477"/>
      <c r="C48" s="477"/>
      <c r="D48" s="477"/>
      <c r="E48" s="477"/>
      <c r="F48" s="477"/>
      <c r="G48" s="528"/>
      <c r="I48" s="217"/>
    </row>
    <row r="49" spans="2:10" ht="15.6">
      <c r="B49" s="634" t="s">
        <v>526</v>
      </c>
      <c r="C49" s="634"/>
      <c r="D49" s="634"/>
      <c r="E49" s="634"/>
      <c r="F49" s="634"/>
      <c r="G49" s="527">
        <f>16.5%*G45</f>
        <v>0</v>
      </c>
    </row>
    <row r="50" spans="2:10" ht="13.8" thickBot="1">
      <c r="B50" s="638" t="s">
        <v>200</v>
      </c>
      <c r="C50" s="638"/>
      <c r="D50" s="638"/>
      <c r="E50" s="638"/>
      <c r="F50" s="638"/>
      <c r="G50" s="530"/>
    </row>
    <row r="51" spans="2:10">
      <c r="B51" s="634"/>
      <c r="C51" s="634"/>
      <c r="D51" s="634"/>
      <c r="E51" s="634"/>
      <c r="F51" s="634"/>
      <c r="G51" s="528"/>
    </row>
    <row r="52" spans="2:10" ht="15.6">
      <c r="B52" s="634" t="s">
        <v>527</v>
      </c>
      <c r="C52" s="634"/>
      <c r="D52" s="634"/>
      <c r="E52" s="634"/>
      <c r="F52" s="634"/>
      <c r="G52" s="527">
        <f>G49+G45</f>
        <v>0</v>
      </c>
      <c r="I52" s="478"/>
    </row>
    <row r="53" spans="2:10" ht="13.8" thickBot="1">
      <c r="B53" s="638"/>
      <c r="C53" s="638"/>
      <c r="D53" s="638"/>
      <c r="E53" s="638"/>
      <c r="F53" s="638"/>
      <c r="G53" s="204"/>
      <c r="I53" s="217"/>
    </row>
    <row r="54" spans="2:10">
      <c r="B54" s="633"/>
      <c r="C54" s="633"/>
      <c r="D54" s="633"/>
      <c r="E54" s="633"/>
      <c r="F54" s="633"/>
      <c r="G54" s="10"/>
    </row>
    <row r="55" spans="2:10">
      <c r="B55" s="633"/>
      <c r="C55" s="633"/>
      <c r="D55" s="633"/>
      <c r="E55" s="633"/>
      <c r="F55" s="633"/>
      <c r="G55" s="223"/>
      <c r="I55" s="217"/>
      <c r="J55" s="217"/>
    </row>
    <row r="56" spans="2:10">
      <c r="B56" s="632"/>
      <c r="C56" s="633"/>
      <c r="D56" s="633"/>
      <c r="E56" s="633"/>
      <c r="F56" s="633"/>
      <c r="G56" s="10"/>
      <c r="I56" s="218"/>
    </row>
    <row r="57" spans="2:10" ht="13.8">
      <c r="B57" s="639" t="s">
        <v>528</v>
      </c>
      <c r="G57" s="217"/>
    </row>
    <row r="58" spans="2:10" ht="13.8">
      <c r="B58" s="639" t="s">
        <v>529</v>
      </c>
    </row>
    <row r="59" spans="2:10" ht="13.8">
      <c r="B59" s="639" t="s">
        <v>530</v>
      </c>
    </row>
    <row r="60" spans="2:10" ht="13.8">
      <c r="B60" s="639" t="s">
        <v>531</v>
      </c>
    </row>
    <row r="61" spans="2:10" ht="13.8">
      <c r="B61" s="639" t="s">
        <v>532</v>
      </c>
    </row>
    <row r="63" spans="2:10">
      <c r="G63" s="217"/>
    </row>
    <row r="64" spans="2:10">
      <c r="G64" s="217"/>
    </row>
    <row r="65" spans="7:11">
      <c r="G65" s="217"/>
    </row>
    <row r="66" spans="7:11">
      <c r="G66" s="217"/>
    </row>
    <row r="67" spans="7:11" ht="24" customHeight="1">
      <c r="G67" s="217"/>
      <c r="J67" s="493"/>
    </row>
    <row r="68" spans="7:11" ht="24" customHeight="1"/>
    <row r="69" spans="7:11" ht="24" customHeight="1"/>
    <row r="70" spans="7:11" ht="24" customHeight="1">
      <c r="J70" s="476"/>
    </row>
    <row r="71" spans="7:11">
      <c r="G71" s="494"/>
      <c r="J71" s="477"/>
    </row>
    <row r="72" spans="7:11">
      <c r="J72" s="476"/>
    </row>
    <row r="74" spans="7:11">
      <c r="J74" s="222"/>
    </row>
    <row r="75" spans="7:11">
      <c r="J75" s="222"/>
    </row>
    <row r="78" spans="7:11">
      <c r="J78" s="476"/>
      <c r="K78" s="477"/>
    </row>
  </sheetData>
  <mergeCells count="46">
    <mergeCell ref="B43:F43"/>
    <mergeCell ref="B56:F56"/>
    <mergeCell ref="B44:F44"/>
    <mergeCell ref="B45:F45"/>
    <mergeCell ref="B47:F47"/>
    <mergeCell ref="B49:F49"/>
    <mergeCell ref="B50:F50"/>
    <mergeCell ref="B51:F51"/>
    <mergeCell ref="B52:F52"/>
    <mergeCell ref="B53:F53"/>
    <mergeCell ref="B54:F54"/>
    <mergeCell ref="B55:F55"/>
    <mergeCell ref="B42:F42"/>
    <mergeCell ref="B36:F36"/>
    <mergeCell ref="B40:F40"/>
    <mergeCell ref="B41:F41"/>
    <mergeCell ref="B34:C34"/>
    <mergeCell ref="B1:G1"/>
    <mergeCell ref="C2:F2"/>
    <mergeCell ref="C3:F3"/>
    <mergeCell ref="C4:F4"/>
    <mergeCell ref="B38:E38"/>
    <mergeCell ref="C28:F28"/>
    <mergeCell ref="C29:F29"/>
    <mergeCell ref="C30:F30"/>
    <mergeCell ref="C31:F31"/>
    <mergeCell ref="B32:F32"/>
    <mergeCell ref="C5:F5"/>
    <mergeCell ref="C6:F6"/>
    <mergeCell ref="C7:F7"/>
    <mergeCell ref="C8:F8"/>
    <mergeCell ref="C9:F9"/>
    <mergeCell ref="C27:E27"/>
    <mergeCell ref="C26:E26"/>
    <mergeCell ref="C25:E25"/>
    <mergeCell ref="C10:F10"/>
    <mergeCell ref="C18:F18"/>
    <mergeCell ref="C14:F14"/>
    <mergeCell ref="C19:F19"/>
    <mergeCell ref="C21:F21"/>
    <mergeCell ref="C11:F11"/>
    <mergeCell ref="C12:F12"/>
    <mergeCell ref="C17:F17"/>
    <mergeCell ref="C16:F16"/>
    <mergeCell ref="C22:F22"/>
    <mergeCell ref="C23:F23"/>
  </mergeCells>
  <pageMargins left="0.7" right="0.7" top="0.75" bottom="0.75" header="0.3" footer="0.3"/>
  <pageSetup scale="63" fitToHeight="0" orientation="portrait" r:id="rId1"/>
  <headerFooter>
    <oddFooter>&amp;L&amp;F&amp;R&amp;A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F59"/>
  <sheetViews>
    <sheetView showGridLines="0" zoomScaleNormal="100" zoomScaleSheetLayoutView="86" workbookViewId="0">
      <selection activeCell="D11" sqref="D11"/>
    </sheetView>
  </sheetViews>
  <sheetFormatPr defaultRowHeight="13.2"/>
  <cols>
    <col min="1" max="1" width="9.44140625" bestFit="1" customWidth="1"/>
    <col min="2" max="2" width="49.33203125" bestFit="1" customWidth="1"/>
    <col min="3" max="3" width="8" customWidth="1"/>
    <col min="4" max="4" width="9.5546875" customWidth="1"/>
    <col min="5" max="5" width="15.44140625" customWidth="1"/>
    <col min="6" max="6" width="16.44140625" customWidth="1"/>
  </cols>
  <sheetData>
    <row r="1" spans="1:6" ht="36.75" customHeight="1" thickBot="1">
      <c r="A1" s="593" t="s">
        <v>208</v>
      </c>
      <c r="B1" s="593"/>
    </row>
    <row r="2" spans="1:6" ht="30" customHeight="1" thickBot="1">
      <c r="A2" s="99" t="s">
        <v>0</v>
      </c>
      <c r="B2" s="52" t="s">
        <v>3</v>
      </c>
      <c r="C2" s="52" t="s">
        <v>1</v>
      </c>
      <c r="D2" s="53" t="s">
        <v>5</v>
      </c>
      <c r="E2" s="54" t="s">
        <v>77</v>
      </c>
      <c r="F2" s="54" t="s">
        <v>69</v>
      </c>
    </row>
    <row r="3" spans="1:6" ht="28.2" customHeight="1">
      <c r="A3" s="94">
        <v>1500</v>
      </c>
      <c r="B3" s="28" t="s">
        <v>65</v>
      </c>
      <c r="C3" s="29"/>
      <c r="D3" s="81"/>
      <c r="E3" s="82"/>
      <c r="F3" s="83"/>
    </row>
    <row r="4" spans="1:6" ht="15" customHeight="1">
      <c r="A4" s="133"/>
      <c r="B4" s="70"/>
      <c r="C4" s="34"/>
      <c r="D4" s="85"/>
      <c r="E4" s="51"/>
      <c r="F4" s="38"/>
    </row>
    <row r="5" spans="1:6" ht="52.2" customHeight="1">
      <c r="A5" s="224" t="s">
        <v>285</v>
      </c>
      <c r="B5" s="566" t="s">
        <v>476</v>
      </c>
      <c r="C5" s="225" t="s">
        <v>6</v>
      </c>
      <c r="D5" s="225">
        <v>12</v>
      </c>
      <c r="E5" s="412"/>
      <c r="F5" s="308"/>
    </row>
    <row r="6" spans="1:6" ht="15" customHeight="1">
      <c r="A6" s="14"/>
      <c r="B6" s="24"/>
      <c r="C6" s="16"/>
      <c r="D6" s="16"/>
      <c r="E6" s="22"/>
      <c r="F6" s="18"/>
    </row>
    <row r="7" spans="1:6" ht="15" customHeight="1">
      <c r="A7" s="15"/>
      <c r="B7" s="19"/>
      <c r="C7" s="16"/>
      <c r="D7" s="20"/>
      <c r="E7" s="21"/>
      <c r="F7" s="18"/>
    </row>
    <row r="8" spans="1:6" ht="15" customHeight="1">
      <c r="A8" s="23"/>
      <c r="B8" s="19"/>
      <c r="C8" s="16"/>
      <c r="D8" s="20"/>
      <c r="E8" s="22"/>
      <c r="F8" s="18"/>
    </row>
    <row r="9" spans="1:6" ht="15" customHeight="1">
      <c r="A9" s="23"/>
      <c r="B9" s="19"/>
      <c r="C9" s="16"/>
      <c r="D9" s="20"/>
      <c r="E9" s="21"/>
      <c r="F9" s="18"/>
    </row>
    <row r="10" spans="1:6" ht="15" customHeight="1">
      <c r="A10" s="14"/>
      <c r="B10" s="19"/>
      <c r="C10" s="16"/>
      <c r="D10" s="20"/>
      <c r="E10" s="22"/>
      <c r="F10" s="18"/>
    </row>
    <row r="11" spans="1:6" ht="15" customHeight="1">
      <c r="A11" s="14"/>
      <c r="B11" s="19"/>
      <c r="C11" s="16"/>
      <c r="D11" s="20"/>
      <c r="E11" s="22"/>
      <c r="F11" s="18"/>
    </row>
    <row r="12" spans="1:6" ht="15" customHeight="1">
      <c r="A12" s="211"/>
      <c r="B12" s="19"/>
      <c r="C12" s="16"/>
      <c r="D12" s="20"/>
      <c r="E12" s="22"/>
      <c r="F12" s="18"/>
    </row>
    <row r="13" spans="1:6" ht="15" customHeight="1">
      <c r="A13" s="14"/>
      <c r="B13" s="19"/>
      <c r="C13" s="16"/>
      <c r="D13" s="20"/>
      <c r="E13" s="22"/>
      <c r="F13" s="18"/>
    </row>
    <row r="14" spans="1:6" ht="15" customHeight="1">
      <c r="A14" s="14"/>
      <c r="B14" s="19"/>
      <c r="C14" s="16"/>
      <c r="D14" s="20"/>
      <c r="E14" s="22"/>
      <c r="F14" s="18"/>
    </row>
    <row r="15" spans="1:6" ht="15" customHeight="1">
      <c r="A15" s="14"/>
      <c r="B15" s="19"/>
      <c r="C15" s="16"/>
      <c r="D15" s="20"/>
      <c r="E15" s="22"/>
      <c r="F15" s="18"/>
    </row>
    <row r="16" spans="1:6" ht="15" customHeight="1">
      <c r="A16" s="14"/>
      <c r="B16" s="19"/>
      <c r="C16" s="16"/>
      <c r="D16" s="20"/>
      <c r="E16" s="22"/>
      <c r="F16" s="18"/>
    </row>
    <row r="17" spans="1:6" ht="15" customHeight="1">
      <c r="A17" s="14"/>
      <c r="B17" s="19"/>
      <c r="C17" s="16"/>
      <c r="D17" s="20"/>
      <c r="E17" s="22"/>
      <c r="F17" s="18"/>
    </row>
    <row r="18" spans="1:6" ht="15" customHeight="1">
      <c r="A18" s="14"/>
      <c r="B18" s="207"/>
      <c r="C18" s="16"/>
      <c r="D18" s="20"/>
      <c r="E18" s="22"/>
      <c r="F18" s="18"/>
    </row>
    <row r="19" spans="1:6" ht="15" customHeight="1">
      <c r="A19" s="14"/>
      <c r="B19" s="207"/>
      <c r="C19" s="16"/>
      <c r="D19" s="20"/>
      <c r="E19" s="22"/>
      <c r="F19" s="18"/>
    </row>
    <row r="20" spans="1:6" ht="15" customHeight="1">
      <c r="A20" s="14"/>
      <c r="B20" s="207"/>
      <c r="C20" s="16"/>
      <c r="D20" s="20"/>
      <c r="E20" s="22"/>
      <c r="F20" s="18"/>
    </row>
    <row r="21" spans="1:6" ht="15" customHeight="1">
      <c r="A21" s="14"/>
      <c r="B21" s="19"/>
      <c r="C21" s="16"/>
      <c r="D21" s="20"/>
      <c r="E21" s="22"/>
      <c r="F21" s="18"/>
    </row>
    <row r="22" spans="1:6" ht="15" customHeight="1">
      <c r="A22" s="14"/>
      <c r="B22" s="207"/>
      <c r="C22" s="16"/>
      <c r="D22" s="20"/>
      <c r="E22" s="22"/>
      <c r="F22" s="18"/>
    </row>
    <row r="23" spans="1:6" ht="15" customHeight="1">
      <c r="A23" s="14"/>
      <c r="B23" s="207"/>
      <c r="C23" s="16"/>
      <c r="D23" s="20"/>
      <c r="E23" s="22"/>
      <c r="F23" s="18"/>
    </row>
    <row r="24" spans="1:6" ht="15" customHeight="1">
      <c r="A24" s="14"/>
      <c r="B24" s="207"/>
      <c r="C24" s="16"/>
      <c r="D24" s="20"/>
      <c r="E24" s="22"/>
      <c r="F24" s="18"/>
    </row>
    <row r="25" spans="1:6" ht="16.5" customHeight="1">
      <c r="A25" s="14"/>
      <c r="B25" s="19"/>
      <c r="C25" s="16"/>
      <c r="D25" s="20"/>
      <c r="E25" s="22"/>
      <c r="F25" s="18"/>
    </row>
    <row r="26" spans="1:6" ht="15" customHeight="1">
      <c r="A26" s="14"/>
      <c r="B26" s="19"/>
      <c r="C26" s="16"/>
      <c r="D26" s="20"/>
      <c r="E26" s="22"/>
      <c r="F26" s="18"/>
    </row>
    <row r="27" spans="1:6" ht="15" customHeight="1">
      <c r="A27" s="14"/>
      <c r="B27" s="19"/>
      <c r="C27" s="16"/>
      <c r="D27" s="20"/>
      <c r="E27" s="22"/>
      <c r="F27" s="18"/>
    </row>
    <row r="28" spans="1:6" ht="15" customHeight="1">
      <c r="A28" s="14"/>
      <c r="B28" s="207"/>
      <c r="C28" s="16"/>
      <c r="D28" s="20"/>
      <c r="E28" s="22"/>
      <c r="F28" s="18"/>
    </row>
    <row r="29" spans="1:6" ht="15" customHeight="1">
      <c r="A29" s="14"/>
      <c r="B29" s="207"/>
      <c r="C29" s="16"/>
      <c r="D29" s="20"/>
      <c r="E29" s="22"/>
      <c r="F29" s="18"/>
    </row>
    <row r="30" spans="1:6" ht="15" customHeight="1">
      <c r="A30" s="14"/>
      <c r="B30" s="207"/>
      <c r="C30" s="16"/>
      <c r="D30" s="20"/>
      <c r="E30" s="22"/>
      <c r="F30" s="18"/>
    </row>
    <row r="31" spans="1:6" ht="15" customHeight="1">
      <c r="A31" s="14"/>
      <c r="B31" s="19"/>
      <c r="C31" s="16"/>
      <c r="D31" s="20"/>
      <c r="E31" s="22"/>
      <c r="F31" s="18"/>
    </row>
    <row r="32" spans="1:6" ht="15" customHeight="1">
      <c r="A32" s="14"/>
      <c r="B32" s="19"/>
      <c r="C32" s="16"/>
      <c r="D32" s="20"/>
      <c r="E32" s="22"/>
      <c r="F32" s="18"/>
    </row>
    <row r="33" spans="1:6" ht="15" customHeight="1">
      <c r="A33" s="14"/>
      <c r="B33" s="19"/>
      <c r="C33" s="16"/>
      <c r="D33" s="20"/>
      <c r="E33" s="22"/>
      <c r="F33" s="18"/>
    </row>
    <row r="34" spans="1:6" ht="15" customHeight="1">
      <c r="A34" s="15"/>
      <c r="B34" s="24"/>
      <c r="C34" s="20"/>
      <c r="D34" s="20"/>
      <c r="E34" s="22"/>
      <c r="F34" s="18"/>
    </row>
    <row r="35" spans="1:6" ht="15" customHeight="1">
      <c r="A35" s="13"/>
      <c r="B35" s="27"/>
      <c r="C35" s="25"/>
      <c r="D35" s="27"/>
      <c r="E35" s="27"/>
      <c r="F35" s="18"/>
    </row>
    <row r="36" spans="1:6" ht="15" customHeight="1">
      <c r="A36" s="211"/>
      <c r="B36" s="19"/>
      <c r="C36" s="16"/>
      <c r="D36" s="20"/>
      <c r="E36" s="21"/>
      <c r="F36" s="18"/>
    </row>
    <row r="37" spans="1:6" ht="15" customHeight="1">
      <c r="A37" s="14"/>
      <c r="B37" s="19"/>
      <c r="C37" s="16"/>
      <c r="D37" s="20"/>
      <c r="E37" s="22"/>
      <c r="F37" s="18"/>
    </row>
    <row r="38" spans="1:6" ht="15" customHeight="1">
      <c r="A38" s="14"/>
      <c r="B38" s="19"/>
      <c r="C38" s="16"/>
      <c r="D38" s="20"/>
      <c r="E38" s="22"/>
      <c r="F38" s="18"/>
    </row>
    <row r="39" spans="1:6" ht="15" customHeight="1">
      <c r="A39" s="14"/>
      <c r="B39" s="19"/>
      <c r="C39" s="16"/>
      <c r="D39" s="20"/>
      <c r="E39" s="22"/>
      <c r="F39" s="18"/>
    </row>
    <row r="40" spans="1:6" ht="15" customHeight="1">
      <c r="A40" s="14"/>
      <c r="B40" s="19"/>
      <c r="C40" s="16"/>
      <c r="D40" s="20"/>
      <c r="E40" s="22"/>
      <c r="F40" s="18"/>
    </row>
    <row r="41" spans="1:6" ht="15" customHeight="1">
      <c r="A41" s="14"/>
      <c r="B41" s="19"/>
      <c r="C41" s="16"/>
      <c r="D41" s="20"/>
      <c r="E41" s="22"/>
      <c r="F41" s="18"/>
    </row>
    <row r="42" spans="1:6" ht="15" customHeight="1">
      <c r="A42" s="14"/>
      <c r="B42" s="19"/>
      <c r="C42" s="16"/>
      <c r="D42" s="20"/>
      <c r="E42" s="22"/>
      <c r="F42" s="18"/>
    </row>
    <row r="43" spans="1:6" ht="15" customHeight="1">
      <c r="A43" s="14"/>
      <c r="B43" s="19"/>
      <c r="C43" s="16"/>
      <c r="D43" s="20"/>
      <c r="E43" s="22"/>
      <c r="F43" s="18"/>
    </row>
    <row r="44" spans="1:6" ht="15" customHeight="1">
      <c r="A44" s="14"/>
      <c r="B44" s="19"/>
      <c r="C44" s="16"/>
      <c r="D44" s="20"/>
      <c r="E44" s="22"/>
      <c r="F44" s="18"/>
    </row>
    <row r="45" spans="1:6" ht="15" customHeight="1">
      <c r="A45" s="14"/>
      <c r="B45" s="19"/>
      <c r="C45" s="16"/>
      <c r="D45" s="20"/>
      <c r="E45" s="22"/>
      <c r="F45" s="18"/>
    </row>
    <row r="46" spans="1:6" ht="15" customHeight="1">
      <c r="A46" s="14"/>
      <c r="B46" s="19"/>
      <c r="C46" s="16"/>
      <c r="D46" s="20"/>
      <c r="E46" s="22"/>
      <c r="F46" s="18"/>
    </row>
    <row r="47" spans="1:6" ht="15" customHeight="1">
      <c r="A47" s="14"/>
      <c r="B47" s="19"/>
      <c r="C47" s="16"/>
      <c r="D47" s="20"/>
      <c r="E47" s="22"/>
      <c r="F47" s="18"/>
    </row>
    <row r="48" spans="1:6" ht="15" customHeight="1">
      <c r="A48" s="14"/>
      <c r="B48" s="19"/>
      <c r="C48" s="16"/>
      <c r="D48" s="20"/>
      <c r="E48" s="22"/>
      <c r="F48" s="18"/>
    </row>
    <row r="49" spans="1:6" ht="15" customHeight="1">
      <c r="A49" s="14"/>
      <c r="B49" s="19"/>
      <c r="C49" s="16"/>
      <c r="D49" s="20"/>
      <c r="E49" s="22"/>
      <c r="F49" s="18"/>
    </row>
    <row r="50" spans="1:6" ht="15" customHeight="1">
      <c r="A50" s="14"/>
      <c r="B50" s="19"/>
      <c r="C50" s="16"/>
      <c r="D50" s="20"/>
      <c r="E50" s="22"/>
      <c r="F50" s="18"/>
    </row>
    <row r="51" spans="1:6" ht="15" customHeight="1">
      <c r="A51" s="14"/>
      <c r="B51" s="19"/>
      <c r="C51" s="16"/>
      <c r="D51" s="20"/>
      <c r="E51" s="22"/>
      <c r="F51" s="18"/>
    </row>
    <row r="52" spans="1:6" ht="15" customHeight="1">
      <c r="A52" s="14"/>
      <c r="B52" s="19"/>
      <c r="C52" s="16"/>
      <c r="D52" s="20"/>
      <c r="E52" s="22"/>
      <c r="F52" s="18"/>
    </row>
    <row r="53" spans="1:6" ht="15" customHeight="1">
      <c r="A53" s="14"/>
      <c r="B53" s="19"/>
      <c r="C53" s="16"/>
      <c r="D53" s="20"/>
      <c r="E53" s="22"/>
      <c r="F53" s="18"/>
    </row>
    <row r="54" spans="1:6" ht="15" customHeight="1">
      <c r="A54" s="14"/>
      <c r="B54" s="19"/>
      <c r="C54" s="16"/>
      <c r="D54" s="20"/>
      <c r="E54" s="22"/>
      <c r="F54" s="18"/>
    </row>
    <row r="55" spans="1:6" ht="15" customHeight="1">
      <c r="A55" s="15"/>
      <c r="B55" s="24"/>
      <c r="C55" s="26"/>
      <c r="D55" s="16"/>
      <c r="E55" s="22"/>
      <c r="F55" s="18"/>
    </row>
    <row r="56" spans="1:6" ht="15" customHeight="1">
      <c r="A56" s="23"/>
      <c r="B56" s="24"/>
      <c r="C56" s="26"/>
      <c r="D56" s="16"/>
      <c r="E56" s="22"/>
      <c r="F56" s="18"/>
    </row>
    <row r="57" spans="1:6" ht="15" customHeight="1">
      <c r="A57" s="23"/>
      <c r="B57" s="24"/>
      <c r="C57" s="26"/>
      <c r="D57" s="17"/>
      <c r="E57" s="22"/>
      <c r="F57" s="18"/>
    </row>
    <row r="58" spans="1:6" ht="15" customHeight="1" thickBot="1">
      <c r="A58" s="14"/>
      <c r="B58" s="19"/>
      <c r="C58" s="16"/>
      <c r="D58" s="20"/>
      <c r="E58" s="22"/>
      <c r="F58" s="18"/>
    </row>
    <row r="59" spans="1:6" ht="30" customHeight="1" thickBot="1">
      <c r="A59" s="307">
        <v>1500</v>
      </c>
      <c r="B59" s="594" t="s">
        <v>90</v>
      </c>
      <c r="C59" s="595"/>
      <c r="D59" s="595"/>
      <c r="E59" s="596"/>
      <c r="F59" s="413"/>
    </row>
  </sheetData>
  <mergeCells count="2">
    <mergeCell ref="A1:B1"/>
    <mergeCell ref="B59:E59"/>
  </mergeCells>
  <pageMargins left="0.7" right="0.7" top="0.75" bottom="0.75" header="0.3" footer="0.3"/>
  <pageSetup scale="85" fitToHeight="0" orientation="portrait" r:id="rId1"/>
  <headerFoot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pageSetUpPr fitToPage="1"/>
  </sheetPr>
  <dimension ref="A1:F57"/>
  <sheetViews>
    <sheetView showGridLines="0" zoomScaleNormal="100" zoomScaleSheetLayoutView="73" workbookViewId="0">
      <selection activeCell="D11" sqref="D11"/>
    </sheetView>
  </sheetViews>
  <sheetFormatPr defaultRowHeight="13.2"/>
  <cols>
    <col min="1" max="1" width="11.109375" customWidth="1"/>
    <col min="2" max="2" width="51.88671875" customWidth="1"/>
    <col min="3" max="3" width="9.6640625" customWidth="1"/>
    <col min="4" max="4" width="10.5546875" customWidth="1"/>
    <col min="5" max="5" width="15" customWidth="1"/>
    <col min="6" max="6" width="15.33203125" customWidth="1"/>
  </cols>
  <sheetData>
    <row r="1" spans="1:6" ht="53.25" customHeight="1" thickBot="1">
      <c r="A1" s="600" t="s">
        <v>209</v>
      </c>
      <c r="B1" s="600"/>
      <c r="C1" s="600"/>
      <c r="D1" s="600"/>
      <c r="E1" s="600"/>
      <c r="F1" s="600"/>
    </row>
    <row r="2" spans="1:6" s="220" customFormat="1" ht="30" customHeight="1" thickBot="1">
      <c r="A2" s="12" t="s">
        <v>0</v>
      </c>
      <c r="B2" s="231" t="s">
        <v>3</v>
      </c>
      <c r="C2" s="12" t="s">
        <v>1</v>
      </c>
      <c r="D2" s="231" t="s">
        <v>5</v>
      </c>
      <c r="E2" s="12" t="s">
        <v>77</v>
      </c>
      <c r="F2" s="12" t="s">
        <v>69</v>
      </c>
    </row>
    <row r="3" spans="1:6" ht="27" customHeight="1">
      <c r="A3" s="94">
        <v>1700</v>
      </c>
      <c r="B3" s="28" t="s">
        <v>7</v>
      </c>
      <c r="C3" s="29"/>
      <c r="D3" s="30"/>
      <c r="E3" s="31"/>
      <c r="F3" s="32"/>
    </row>
    <row r="4" spans="1:6" ht="15.6">
      <c r="A4" s="95" t="s">
        <v>168</v>
      </c>
      <c r="B4" s="33" t="s">
        <v>128</v>
      </c>
      <c r="C4" s="34" t="s">
        <v>61</v>
      </c>
      <c r="D4" s="241">
        <v>47</v>
      </c>
      <c r="E4" s="243"/>
      <c r="F4" s="327"/>
    </row>
    <row r="5" spans="1:6" ht="15.6">
      <c r="A5" s="96"/>
      <c r="B5" s="33"/>
      <c r="C5" s="34"/>
      <c r="D5" s="241"/>
      <c r="E5" s="243"/>
      <c r="F5" s="327"/>
    </row>
    <row r="6" spans="1:6" ht="15.6">
      <c r="A6" s="95">
        <v>17.02</v>
      </c>
      <c r="B6" s="39" t="s">
        <v>25</v>
      </c>
      <c r="C6" s="40"/>
      <c r="D6" s="241"/>
      <c r="E6" s="243"/>
      <c r="F6" s="327"/>
    </row>
    <row r="7" spans="1:6" ht="15.6">
      <c r="A7" s="86" t="s">
        <v>11</v>
      </c>
      <c r="B7" s="39" t="s">
        <v>23</v>
      </c>
      <c r="C7" s="41" t="s">
        <v>27</v>
      </c>
      <c r="D7" s="241">
        <v>20</v>
      </c>
      <c r="E7" s="513"/>
      <c r="F7" s="327"/>
    </row>
    <row r="8" spans="1:6" ht="15.6">
      <c r="A8" s="86"/>
      <c r="B8" s="39"/>
      <c r="C8" s="40"/>
      <c r="D8" s="35"/>
      <c r="E8" s="513"/>
      <c r="F8" s="327"/>
    </row>
    <row r="9" spans="1:6" ht="15.6">
      <c r="A9" s="86" t="s">
        <v>9</v>
      </c>
      <c r="B9" s="42" t="s">
        <v>24</v>
      </c>
      <c r="C9" s="41" t="s">
        <v>27</v>
      </c>
      <c r="D9" s="241">
        <v>5</v>
      </c>
      <c r="E9" s="513"/>
      <c r="F9" s="327"/>
    </row>
    <row r="10" spans="1:6" ht="15.6">
      <c r="A10" s="86"/>
      <c r="B10" s="42"/>
      <c r="C10" s="41"/>
      <c r="D10" s="241"/>
      <c r="E10" s="243"/>
      <c r="F10" s="327"/>
    </row>
    <row r="11" spans="1:6" ht="31.2">
      <c r="A11" s="567" t="s">
        <v>169</v>
      </c>
      <c r="B11" s="45" t="s">
        <v>477</v>
      </c>
      <c r="C11" s="46"/>
      <c r="D11" s="242"/>
      <c r="E11" s="414"/>
      <c r="F11" s="327"/>
    </row>
    <row r="12" spans="1:6" ht="15.6">
      <c r="A12" s="567"/>
      <c r="B12" s="45"/>
      <c r="C12" s="46"/>
      <c r="D12" s="242"/>
      <c r="E12" s="415"/>
      <c r="F12" s="327"/>
    </row>
    <row r="13" spans="1:6" ht="15.6">
      <c r="A13" s="567" t="s">
        <v>11</v>
      </c>
      <c r="B13" s="45" t="s">
        <v>268</v>
      </c>
      <c r="C13" s="43" t="s">
        <v>4</v>
      </c>
      <c r="D13" s="242">
        <v>80</v>
      </c>
      <c r="E13" s="508"/>
      <c r="F13" s="327"/>
    </row>
    <row r="14" spans="1:6" ht="15.6">
      <c r="A14" s="568"/>
      <c r="B14" s="33"/>
      <c r="C14" s="34"/>
      <c r="D14" s="242"/>
      <c r="E14" s="508"/>
      <c r="F14" s="327"/>
    </row>
    <row r="15" spans="1:6" ht="15.6">
      <c r="A15" s="98" t="s">
        <v>9</v>
      </c>
      <c r="B15" s="47" t="s">
        <v>413</v>
      </c>
      <c r="C15" s="43" t="s">
        <v>4</v>
      </c>
      <c r="D15" s="242">
        <v>1170</v>
      </c>
      <c r="E15" s="508"/>
      <c r="F15" s="327"/>
    </row>
    <row r="16" spans="1:6" ht="15.6">
      <c r="A16" s="86"/>
      <c r="B16" s="42"/>
      <c r="C16" s="41"/>
      <c r="D16" s="35"/>
      <c r="E16" s="508"/>
      <c r="F16" s="327"/>
    </row>
    <row r="17" spans="1:6" ht="18">
      <c r="A17" s="95" t="s">
        <v>170</v>
      </c>
      <c r="B17" s="33" t="s">
        <v>408</v>
      </c>
      <c r="C17" s="34" t="s">
        <v>19</v>
      </c>
      <c r="D17" s="241">
        <v>100</v>
      </c>
      <c r="E17" s="243"/>
      <c r="F17" s="327"/>
    </row>
    <row r="18" spans="1:6" ht="15.6">
      <c r="A18" s="95"/>
      <c r="B18" s="33"/>
      <c r="C18" s="34"/>
      <c r="D18" s="241"/>
      <c r="E18" s="243"/>
      <c r="F18" s="327" t="str">
        <f t="shared" ref="F18:F37" si="0">IF(E18="","",E18*D18)</f>
        <v/>
      </c>
    </row>
    <row r="19" spans="1:6" ht="15.6">
      <c r="A19" s="97"/>
      <c r="B19" s="45"/>
      <c r="C19" s="46"/>
      <c r="D19" s="241"/>
      <c r="E19" s="414"/>
      <c r="F19" s="327"/>
    </row>
    <row r="20" spans="1:6" ht="15.6">
      <c r="A20" s="97"/>
      <c r="B20" s="45"/>
      <c r="C20" s="46"/>
      <c r="D20" s="241"/>
      <c r="E20" s="415"/>
      <c r="F20" s="327"/>
    </row>
    <row r="21" spans="1:6" ht="15.6">
      <c r="A21" s="97"/>
      <c r="B21" s="45"/>
      <c r="C21" s="46"/>
      <c r="D21" s="241"/>
      <c r="E21" s="415"/>
      <c r="F21" s="327"/>
    </row>
    <row r="22" spans="1:6" ht="15.6">
      <c r="A22" s="97"/>
      <c r="B22" s="45"/>
      <c r="C22" s="43"/>
      <c r="D22" s="241"/>
      <c r="E22" s="508"/>
      <c r="F22" s="327"/>
    </row>
    <row r="23" spans="1:6" ht="15.6">
      <c r="A23" s="95"/>
      <c r="B23" s="33"/>
      <c r="C23" s="34"/>
      <c r="D23" s="241"/>
      <c r="E23" s="513"/>
      <c r="F23" s="327"/>
    </row>
    <row r="24" spans="1:6" ht="15.6">
      <c r="A24" s="97"/>
      <c r="B24" s="45"/>
      <c r="C24" s="43"/>
      <c r="D24" s="241"/>
      <c r="E24" s="508"/>
      <c r="F24" s="327"/>
    </row>
    <row r="25" spans="1:6" ht="15.6">
      <c r="A25" s="95"/>
      <c r="B25" s="33"/>
      <c r="C25" s="34"/>
      <c r="D25" s="241"/>
      <c r="E25" s="508"/>
      <c r="F25" s="327"/>
    </row>
    <row r="26" spans="1:6" ht="15.6">
      <c r="A26" s="98"/>
      <c r="B26" s="47"/>
      <c r="C26" s="43"/>
      <c r="D26" s="241"/>
      <c r="E26" s="508"/>
      <c r="F26" s="327"/>
    </row>
    <row r="27" spans="1:6" ht="15.6">
      <c r="A27" s="95"/>
      <c r="B27" s="33"/>
      <c r="C27" s="34"/>
      <c r="D27" s="241"/>
      <c r="E27" s="508"/>
      <c r="F27" s="327"/>
    </row>
    <row r="28" spans="1:6" ht="15.6">
      <c r="A28" s="98"/>
      <c r="B28" s="47"/>
      <c r="C28" s="43"/>
      <c r="D28" s="241"/>
      <c r="E28" s="508"/>
      <c r="F28" s="327"/>
    </row>
    <row r="29" spans="1:6" ht="15.6">
      <c r="A29" s="98"/>
      <c r="B29" s="47"/>
      <c r="C29" s="43"/>
      <c r="D29" s="241"/>
      <c r="E29" s="508"/>
      <c r="F29" s="327"/>
    </row>
    <row r="30" spans="1:6" ht="15.6">
      <c r="A30" s="95"/>
      <c r="B30" s="33"/>
      <c r="C30" s="43"/>
      <c r="D30" s="241"/>
      <c r="E30" s="51"/>
      <c r="F30" s="327"/>
    </row>
    <row r="31" spans="1:6" ht="15.6">
      <c r="A31" s="95"/>
      <c r="B31" s="33"/>
      <c r="C31" s="34"/>
      <c r="D31" s="241"/>
      <c r="E31" s="51"/>
      <c r="F31" s="327" t="str">
        <f t="shared" si="0"/>
        <v/>
      </c>
    </row>
    <row r="32" spans="1:6" ht="15.6">
      <c r="A32" s="95"/>
      <c r="B32" s="33"/>
      <c r="C32" s="34"/>
      <c r="D32" s="241"/>
      <c r="E32" s="51"/>
      <c r="F32" s="327" t="str">
        <f t="shared" si="0"/>
        <v/>
      </c>
    </row>
    <row r="33" spans="1:6" ht="15.6">
      <c r="A33" s="95"/>
      <c r="B33" s="33"/>
      <c r="C33" s="34"/>
      <c r="D33" s="241"/>
      <c r="E33" s="51"/>
      <c r="F33" s="327" t="str">
        <f t="shared" si="0"/>
        <v/>
      </c>
    </row>
    <row r="34" spans="1:6" ht="15.6">
      <c r="A34" s="95"/>
      <c r="B34" s="33"/>
      <c r="C34" s="34"/>
      <c r="D34" s="241"/>
      <c r="E34" s="51"/>
      <c r="F34" s="327" t="str">
        <f t="shared" si="0"/>
        <v/>
      </c>
    </row>
    <row r="35" spans="1:6" ht="15.6">
      <c r="A35" s="95"/>
      <c r="B35" s="33"/>
      <c r="C35" s="34"/>
      <c r="D35" s="241"/>
      <c r="E35" s="51"/>
      <c r="F35" s="327" t="str">
        <f t="shared" si="0"/>
        <v/>
      </c>
    </row>
    <row r="36" spans="1:6" ht="15.6">
      <c r="A36" s="95"/>
      <c r="B36" s="33"/>
      <c r="C36" s="34"/>
      <c r="D36" s="241"/>
      <c r="E36" s="51"/>
      <c r="F36" s="327" t="str">
        <f t="shared" si="0"/>
        <v/>
      </c>
    </row>
    <row r="37" spans="1:6" ht="15.6">
      <c r="A37" s="95"/>
      <c r="B37" s="33"/>
      <c r="C37" s="34"/>
      <c r="D37" s="241"/>
      <c r="E37" s="51"/>
      <c r="F37" s="327" t="str">
        <f t="shared" si="0"/>
        <v/>
      </c>
    </row>
    <row r="38" spans="1:6" ht="15.6">
      <c r="A38" s="95"/>
      <c r="B38" s="33"/>
      <c r="C38" s="34"/>
      <c r="D38" s="241"/>
      <c r="E38" s="51"/>
      <c r="F38" s="44"/>
    </row>
    <row r="39" spans="1:6" ht="15.6">
      <c r="A39" s="95"/>
      <c r="B39" s="33"/>
      <c r="C39" s="34"/>
      <c r="D39" s="241"/>
      <c r="E39" s="51"/>
      <c r="F39" s="44"/>
    </row>
    <row r="40" spans="1:6" ht="15.6">
      <c r="A40" s="95"/>
      <c r="B40" s="33"/>
      <c r="C40" s="34"/>
      <c r="D40" s="241"/>
      <c r="E40" s="51"/>
      <c r="F40" s="44"/>
    </row>
    <row r="41" spans="1:6" ht="15.6">
      <c r="A41" s="95"/>
      <c r="B41" s="33"/>
      <c r="C41" s="34"/>
      <c r="D41" s="241"/>
      <c r="E41" s="51"/>
      <c r="F41" s="44"/>
    </row>
    <row r="42" spans="1:6" ht="15.6">
      <c r="A42" s="95"/>
      <c r="B42" s="33"/>
      <c r="C42" s="34"/>
      <c r="D42" s="241"/>
      <c r="E42" s="51"/>
      <c r="F42" s="44"/>
    </row>
    <row r="43" spans="1:6" ht="15.6">
      <c r="A43" s="95"/>
      <c r="B43" s="33"/>
      <c r="C43" s="34"/>
      <c r="D43" s="241"/>
      <c r="E43" s="51"/>
      <c r="F43" s="44"/>
    </row>
    <row r="44" spans="1:6" ht="15.6">
      <c r="A44" s="95"/>
      <c r="B44" s="33"/>
      <c r="C44" s="34"/>
      <c r="D44" s="241"/>
      <c r="E44" s="51"/>
      <c r="F44" s="44"/>
    </row>
    <row r="45" spans="1:6" ht="15.6">
      <c r="A45" s="95"/>
      <c r="B45" s="33"/>
      <c r="C45" s="34"/>
      <c r="D45" s="241"/>
      <c r="E45" s="51"/>
      <c r="F45" s="44"/>
    </row>
    <row r="46" spans="1:6" ht="15.6">
      <c r="A46" s="95"/>
      <c r="B46" s="33"/>
      <c r="C46" s="34"/>
      <c r="D46" s="241"/>
      <c r="E46" s="51"/>
      <c r="F46" s="44"/>
    </row>
    <row r="47" spans="1:6" ht="15.6">
      <c r="A47" s="95"/>
      <c r="B47" s="33"/>
      <c r="C47" s="34"/>
      <c r="D47" s="241"/>
      <c r="E47" s="51"/>
      <c r="F47" s="44"/>
    </row>
    <row r="48" spans="1:6" ht="15.6">
      <c r="A48" s="95"/>
      <c r="B48" s="33"/>
      <c r="C48" s="34"/>
      <c r="D48" s="241"/>
      <c r="E48" s="51"/>
      <c r="F48" s="44"/>
    </row>
    <row r="49" spans="1:6" ht="15.6">
      <c r="A49" s="95"/>
      <c r="B49" s="33"/>
      <c r="C49" s="34"/>
      <c r="D49" s="241"/>
      <c r="E49" s="51"/>
      <c r="F49" s="44"/>
    </row>
    <row r="50" spans="1:6" ht="15.6">
      <c r="A50" s="95"/>
      <c r="B50" s="33"/>
      <c r="C50" s="34"/>
      <c r="D50" s="241"/>
      <c r="E50" s="51"/>
      <c r="F50" s="44"/>
    </row>
    <row r="51" spans="1:6" ht="15.6">
      <c r="A51" s="95"/>
      <c r="B51" s="33"/>
      <c r="C51" s="34"/>
      <c r="D51" s="241"/>
      <c r="E51" s="51"/>
      <c r="F51" s="44"/>
    </row>
    <row r="52" spans="1:6" ht="15.6">
      <c r="A52" s="95"/>
      <c r="B52" s="33"/>
      <c r="C52" s="34"/>
      <c r="D52" s="241"/>
      <c r="E52" s="51"/>
      <c r="F52" s="44"/>
    </row>
    <row r="53" spans="1:6" ht="15.6">
      <c r="A53" s="95"/>
      <c r="B53" s="33"/>
      <c r="C53" s="34"/>
      <c r="D53" s="241"/>
      <c r="E53" s="51"/>
      <c r="F53" s="44"/>
    </row>
    <row r="54" spans="1:6" ht="18" customHeight="1">
      <c r="A54" s="95"/>
      <c r="B54" s="33"/>
      <c r="C54" s="34"/>
      <c r="D54" s="241"/>
      <c r="E54" s="51"/>
      <c r="F54" s="44"/>
    </row>
    <row r="55" spans="1:6" ht="15.6">
      <c r="A55" s="95"/>
      <c r="B55" s="33"/>
      <c r="C55" s="34"/>
      <c r="D55" s="35"/>
      <c r="E55" s="51"/>
      <c r="F55" s="44"/>
    </row>
    <row r="56" spans="1:6" ht="16.2" thickBot="1">
      <c r="A56" s="95"/>
      <c r="B56" s="33"/>
      <c r="C56" s="34"/>
      <c r="D56" s="35"/>
      <c r="E56" s="51"/>
      <c r="F56" s="44"/>
    </row>
    <row r="57" spans="1:6" ht="30" customHeight="1" thickBot="1">
      <c r="A57" s="226">
        <v>1700</v>
      </c>
      <c r="B57" s="597" t="s">
        <v>204</v>
      </c>
      <c r="C57" s="598"/>
      <c r="D57" s="598"/>
      <c r="E57" s="599"/>
      <c r="F57" s="329"/>
    </row>
  </sheetData>
  <mergeCells count="2">
    <mergeCell ref="B57:E57"/>
    <mergeCell ref="A1:F1"/>
  </mergeCells>
  <pageMargins left="0.7" right="0.7" top="0.75" bottom="0.75" header="0.3" footer="0.3"/>
  <pageSetup scale="81" fitToHeight="0" orientation="portrait" r:id="rId1"/>
  <headerFooter>
    <oddFooter>&amp;L&amp;F&amp;R&amp;A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fitToPage="1"/>
  </sheetPr>
  <dimension ref="A1:F66"/>
  <sheetViews>
    <sheetView showGridLines="0" topLeftCell="A34" zoomScaleNormal="100" zoomScaleSheetLayoutView="76" workbookViewId="0">
      <selection activeCell="D11" sqref="D11"/>
    </sheetView>
  </sheetViews>
  <sheetFormatPr defaultRowHeight="13.2"/>
  <cols>
    <col min="1" max="1" width="13.33203125" customWidth="1"/>
    <col min="2" max="2" width="60" customWidth="1"/>
    <col min="3" max="3" width="9.5546875" customWidth="1"/>
    <col min="4" max="4" width="10.109375" bestFit="1" customWidth="1"/>
    <col min="5" max="5" width="17.5546875" customWidth="1"/>
    <col min="6" max="6" width="14.88671875" customWidth="1"/>
  </cols>
  <sheetData>
    <row r="1" spans="1:6" ht="44.25" customHeight="1" thickBot="1">
      <c r="A1" s="593" t="s">
        <v>211</v>
      </c>
      <c r="B1" s="593"/>
    </row>
    <row r="2" spans="1:6" ht="30" customHeight="1" thickBot="1">
      <c r="A2" s="99" t="s">
        <v>0</v>
      </c>
      <c r="B2" s="52" t="s">
        <v>3</v>
      </c>
      <c r="C2" s="52" t="s">
        <v>1</v>
      </c>
      <c r="D2" s="53" t="s">
        <v>5</v>
      </c>
      <c r="E2" s="54" t="s">
        <v>77</v>
      </c>
      <c r="F2" s="54" t="s">
        <v>69</v>
      </c>
    </row>
    <row r="3" spans="1:6" ht="23.25" customHeight="1">
      <c r="A3" s="100" t="s">
        <v>171</v>
      </c>
      <c r="B3" s="28" t="s">
        <v>142</v>
      </c>
      <c r="C3" s="55"/>
      <c r="D3" s="56"/>
      <c r="E3" s="57"/>
      <c r="F3" s="58"/>
    </row>
    <row r="4" spans="1:6" ht="23.25" customHeight="1">
      <c r="A4" s="101" t="s">
        <v>172</v>
      </c>
      <c r="B4" s="59" t="s">
        <v>143</v>
      </c>
      <c r="C4" s="60"/>
      <c r="D4" s="61"/>
      <c r="E4" s="62"/>
      <c r="F4" s="63"/>
    </row>
    <row r="5" spans="1:6" ht="15.6">
      <c r="A5" s="86" t="s">
        <v>11</v>
      </c>
      <c r="B5" s="64" t="s">
        <v>144</v>
      </c>
      <c r="C5" s="34" t="s">
        <v>145</v>
      </c>
      <c r="D5" s="34">
        <v>75</v>
      </c>
      <c r="E5" s="243"/>
      <c r="F5" s="327"/>
    </row>
    <row r="6" spans="1:6" ht="15.6">
      <c r="A6" s="86" t="s">
        <v>9</v>
      </c>
      <c r="B6" s="64" t="s">
        <v>146</v>
      </c>
      <c r="C6" s="34" t="s">
        <v>145</v>
      </c>
      <c r="D6" s="34">
        <v>75</v>
      </c>
      <c r="E6" s="243"/>
      <c r="F6" s="327"/>
    </row>
    <row r="7" spans="1:6" ht="15.6">
      <c r="A7" s="86" t="s">
        <v>21</v>
      </c>
      <c r="B7" s="64" t="s">
        <v>166</v>
      </c>
      <c r="C7" s="34" t="s">
        <v>145</v>
      </c>
      <c r="D7" s="34">
        <v>75</v>
      </c>
      <c r="E7" s="243"/>
      <c r="F7" s="327"/>
    </row>
    <row r="8" spans="1:6" ht="15.6">
      <c r="A8" s="86" t="s">
        <v>12</v>
      </c>
      <c r="B8" s="64" t="s">
        <v>147</v>
      </c>
      <c r="C8" s="34" t="s">
        <v>145</v>
      </c>
      <c r="D8" s="34">
        <v>75</v>
      </c>
      <c r="E8" s="243"/>
      <c r="F8" s="327"/>
    </row>
    <row r="9" spans="1:6" ht="15.6">
      <c r="A9" s="86" t="s">
        <v>22</v>
      </c>
      <c r="B9" s="64" t="s">
        <v>148</v>
      </c>
      <c r="C9" s="34" t="s">
        <v>145</v>
      </c>
      <c r="D9" s="34">
        <v>75</v>
      </c>
      <c r="E9" s="243"/>
      <c r="F9" s="327"/>
    </row>
    <row r="10" spans="1:6" ht="15.6">
      <c r="A10" s="86" t="s">
        <v>81</v>
      </c>
      <c r="B10" s="64" t="s">
        <v>149</v>
      </c>
      <c r="C10" s="34" t="s">
        <v>145</v>
      </c>
      <c r="D10" s="34">
        <v>75</v>
      </c>
      <c r="E10" s="243"/>
      <c r="F10" s="327"/>
    </row>
    <row r="11" spans="1:6" ht="15.6">
      <c r="A11" s="86" t="s">
        <v>82</v>
      </c>
      <c r="B11" s="64" t="s">
        <v>150</v>
      </c>
      <c r="C11" s="34" t="s">
        <v>145</v>
      </c>
      <c r="D11" s="34">
        <v>75</v>
      </c>
      <c r="E11" s="243"/>
      <c r="F11" s="327"/>
    </row>
    <row r="12" spans="1:6" ht="15.6">
      <c r="A12" s="86" t="s">
        <v>83</v>
      </c>
      <c r="B12" s="64" t="s">
        <v>151</v>
      </c>
      <c r="C12" s="34" t="s">
        <v>145</v>
      </c>
      <c r="D12" s="34">
        <v>75</v>
      </c>
      <c r="E12" s="243"/>
      <c r="F12" s="327"/>
    </row>
    <row r="13" spans="1:6" ht="15.6">
      <c r="A13" s="86" t="s">
        <v>13</v>
      </c>
      <c r="B13" s="64" t="s">
        <v>152</v>
      </c>
      <c r="C13" s="34" t="s">
        <v>145</v>
      </c>
      <c r="D13" s="34">
        <v>75</v>
      </c>
      <c r="E13" s="243"/>
      <c r="F13" s="327"/>
    </row>
    <row r="14" spans="1:6" ht="15.6">
      <c r="A14" s="86"/>
      <c r="B14" s="33"/>
      <c r="C14" s="34"/>
      <c r="D14" s="35"/>
      <c r="E14" s="243"/>
      <c r="F14" s="327"/>
    </row>
    <row r="15" spans="1:6" ht="15.6">
      <c r="A15" s="101" t="s">
        <v>173</v>
      </c>
      <c r="B15" s="66" t="s">
        <v>153</v>
      </c>
      <c r="C15" s="60"/>
      <c r="D15" s="61"/>
      <c r="E15" s="416"/>
      <c r="F15" s="327"/>
    </row>
    <row r="16" spans="1:6" ht="15.6">
      <c r="A16" s="86" t="s">
        <v>11</v>
      </c>
      <c r="B16" s="64" t="s">
        <v>144</v>
      </c>
      <c r="C16" s="34" t="s">
        <v>145</v>
      </c>
      <c r="D16" s="34">
        <v>60</v>
      </c>
      <c r="E16" s="243"/>
      <c r="F16" s="327"/>
    </row>
    <row r="17" spans="1:6" ht="15.6">
      <c r="A17" s="86" t="s">
        <v>9</v>
      </c>
      <c r="B17" s="64" t="s">
        <v>146</v>
      </c>
      <c r="C17" s="34" t="s">
        <v>145</v>
      </c>
      <c r="D17" s="34">
        <v>60</v>
      </c>
      <c r="E17" s="243"/>
      <c r="F17" s="327"/>
    </row>
    <row r="18" spans="1:6" ht="15.6">
      <c r="A18" s="86" t="s">
        <v>21</v>
      </c>
      <c r="B18" s="64" t="s">
        <v>166</v>
      </c>
      <c r="C18" s="34" t="s">
        <v>145</v>
      </c>
      <c r="D18" s="34">
        <v>60</v>
      </c>
      <c r="E18" s="243"/>
      <c r="F18" s="327"/>
    </row>
    <row r="19" spans="1:6" ht="15.6">
      <c r="A19" s="86" t="s">
        <v>12</v>
      </c>
      <c r="B19" s="64" t="s">
        <v>147</v>
      </c>
      <c r="C19" s="34" t="s">
        <v>145</v>
      </c>
      <c r="D19" s="34">
        <v>60</v>
      </c>
      <c r="E19" s="243"/>
      <c r="F19" s="327"/>
    </row>
    <row r="20" spans="1:6" ht="15.6">
      <c r="A20" s="86" t="s">
        <v>22</v>
      </c>
      <c r="B20" s="64" t="s">
        <v>148</v>
      </c>
      <c r="C20" s="34" t="s">
        <v>145</v>
      </c>
      <c r="D20" s="34">
        <v>60</v>
      </c>
      <c r="E20" s="243"/>
      <c r="F20" s="327"/>
    </row>
    <row r="21" spans="1:6" ht="15.6">
      <c r="A21" s="86" t="s">
        <v>81</v>
      </c>
      <c r="B21" s="64" t="s">
        <v>149</v>
      </c>
      <c r="C21" s="34" t="s">
        <v>145</v>
      </c>
      <c r="D21" s="34">
        <v>60</v>
      </c>
      <c r="E21" s="243"/>
      <c r="F21" s="327"/>
    </row>
    <row r="22" spans="1:6" ht="15.6">
      <c r="A22" s="86" t="s">
        <v>82</v>
      </c>
      <c r="B22" s="64" t="s">
        <v>150</v>
      </c>
      <c r="C22" s="34" t="s">
        <v>145</v>
      </c>
      <c r="D22" s="34">
        <v>60</v>
      </c>
      <c r="E22" s="243"/>
      <c r="F22" s="327"/>
    </row>
    <row r="23" spans="1:6" ht="15.6">
      <c r="A23" s="86" t="s">
        <v>83</v>
      </c>
      <c r="B23" s="64" t="s">
        <v>151</v>
      </c>
      <c r="C23" s="34" t="s">
        <v>145</v>
      </c>
      <c r="D23" s="34">
        <v>60</v>
      </c>
      <c r="E23" s="243"/>
      <c r="F23" s="327"/>
    </row>
    <row r="24" spans="1:6" ht="15.6">
      <c r="A24" s="86" t="s">
        <v>13</v>
      </c>
      <c r="B24" s="64" t="s">
        <v>152</v>
      </c>
      <c r="C24" s="34" t="s">
        <v>145</v>
      </c>
      <c r="D24" s="34">
        <v>60</v>
      </c>
      <c r="E24" s="243"/>
      <c r="F24" s="327"/>
    </row>
    <row r="25" spans="1:6" ht="15.6">
      <c r="A25" s="86"/>
      <c r="B25" s="64"/>
      <c r="C25" s="34"/>
      <c r="D25" s="67"/>
      <c r="E25" s="243"/>
      <c r="F25" s="327"/>
    </row>
    <row r="26" spans="1:6" ht="15.6">
      <c r="A26" s="101" t="s">
        <v>174</v>
      </c>
      <c r="B26" s="59" t="s">
        <v>154</v>
      </c>
      <c r="C26" s="60"/>
      <c r="D26" s="68"/>
      <c r="E26" s="416"/>
      <c r="F26" s="327"/>
    </row>
    <row r="27" spans="1:6" ht="15.6">
      <c r="A27" s="86"/>
      <c r="B27" s="64"/>
      <c r="C27" s="34"/>
      <c r="D27" s="34"/>
      <c r="E27" s="243"/>
      <c r="F27" s="327"/>
    </row>
    <row r="28" spans="1:6" ht="15.75" customHeight="1">
      <c r="A28" s="86" t="s">
        <v>11</v>
      </c>
      <c r="B28" s="64" t="s">
        <v>155</v>
      </c>
      <c r="C28" s="34" t="s">
        <v>145</v>
      </c>
      <c r="D28" s="34">
        <v>36</v>
      </c>
      <c r="E28" s="243"/>
      <c r="F28" s="327"/>
    </row>
    <row r="29" spans="1:6" ht="15.75" customHeight="1">
      <c r="A29" s="86" t="s">
        <v>9</v>
      </c>
      <c r="B29" s="64" t="s">
        <v>479</v>
      </c>
      <c r="C29" s="34" t="s">
        <v>145</v>
      </c>
      <c r="D29" s="34">
        <v>36</v>
      </c>
      <c r="E29" s="243"/>
      <c r="F29" s="327"/>
    </row>
    <row r="30" spans="1:6" ht="15.75" customHeight="1">
      <c r="A30" s="86" t="s">
        <v>21</v>
      </c>
      <c r="B30" s="64" t="s">
        <v>480</v>
      </c>
      <c r="C30" s="34" t="s">
        <v>145</v>
      </c>
      <c r="D30" s="34">
        <v>36</v>
      </c>
      <c r="E30" s="243"/>
      <c r="F30" s="327"/>
    </row>
    <row r="31" spans="1:6" ht="15.75" customHeight="1">
      <c r="A31" s="86" t="s">
        <v>12</v>
      </c>
      <c r="B31" s="64" t="s">
        <v>481</v>
      </c>
      <c r="C31" s="34" t="s">
        <v>145</v>
      </c>
      <c r="D31" s="34">
        <v>36</v>
      </c>
      <c r="E31" s="243"/>
      <c r="F31" s="327"/>
    </row>
    <row r="32" spans="1:6" ht="15.75" customHeight="1">
      <c r="A32" s="86" t="s">
        <v>22</v>
      </c>
      <c r="B32" s="64" t="s">
        <v>482</v>
      </c>
      <c r="C32" s="34" t="s">
        <v>145</v>
      </c>
      <c r="D32" s="34">
        <v>36</v>
      </c>
      <c r="E32" s="243"/>
      <c r="F32" s="327"/>
    </row>
    <row r="33" spans="1:6" ht="15.75" customHeight="1">
      <c r="A33" s="86" t="s">
        <v>81</v>
      </c>
      <c r="B33" s="64" t="s">
        <v>483</v>
      </c>
      <c r="C33" s="34" t="s">
        <v>145</v>
      </c>
      <c r="D33" s="34">
        <v>36</v>
      </c>
      <c r="E33" s="243"/>
      <c r="F33" s="327"/>
    </row>
    <row r="34" spans="1:6" ht="15.75" customHeight="1">
      <c r="A34" s="86" t="s">
        <v>82</v>
      </c>
      <c r="B34" s="64" t="s">
        <v>484</v>
      </c>
      <c r="C34" s="34" t="s">
        <v>145</v>
      </c>
      <c r="D34" s="34">
        <v>36</v>
      </c>
      <c r="E34" s="243"/>
      <c r="F34" s="327"/>
    </row>
    <row r="35" spans="1:6" ht="15.75" customHeight="1">
      <c r="A35" s="86" t="s">
        <v>83</v>
      </c>
      <c r="B35" s="64" t="s">
        <v>156</v>
      </c>
      <c r="C35" s="34" t="s">
        <v>145</v>
      </c>
      <c r="D35" s="34">
        <v>36</v>
      </c>
      <c r="E35" s="243"/>
      <c r="F35" s="327"/>
    </row>
    <row r="36" spans="1:6" ht="15.75" customHeight="1">
      <c r="A36" s="86" t="s">
        <v>13</v>
      </c>
      <c r="B36" s="64" t="s">
        <v>157</v>
      </c>
      <c r="C36" s="34" t="s">
        <v>145</v>
      </c>
      <c r="D36" s="34">
        <v>36</v>
      </c>
      <c r="E36" s="243"/>
      <c r="F36" s="327"/>
    </row>
    <row r="37" spans="1:6" ht="15.75" customHeight="1">
      <c r="A37" s="86" t="s">
        <v>84</v>
      </c>
      <c r="B37" s="64" t="s">
        <v>485</v>
      </c>
      <c r="C37" s="34" t="s">
        <v>145</v>
      </c>
      <c r="D37" s="34">
        <v>36</v>
      </c>
      <c r="E37" s="243"/>
      <c r="F37" s="327"/>
    </row>
    <row r="38" spans="1:6" ht="15.75" customHeight="1">
      <c r="A38" s="86" t="s">
        <v>85</v>
      </c>
      <c r="B38" s="64" t="s">
        <v>158</v>
      </c>
      <c r="C38" s="34" t="s">
        <v>145</v>
      </c>
      <c r="D38" s="34">
        <v>36</v>
      </c>
      <c r="E38" s="243"/>
      <c r="F38" s="327"/>
    </row>
    <row r="39" spans="1:6" ht="15.75" customHeight="1">
      <c r="A39" s="86" t="s">
        <v>86</v>
      </c>
      <c r="B39" s="33" t="s">
        <v>486</v>
      </c>
      <c r="C39" s="34" t="s">
        <v>145</v>
      </c>
      <c r="D39" s="34">
        <v>36</v>
      </c>
      <c r="E39" s="243"/>
      <c r="F39" s="327"/>
    </row>
    <row r="40" spans="1:6" ht="15.75" customHeight="1">
      <c r="A40" s="86" t="s">
        <v>87</v>
      </c>
      <c r="B40" s="569" t="s">
        <v>487</v>
      </c>
      <c r="C40" s="34" t="s">
        <v>145</v>
      </c>
      <c r="D40" s="34">
        <v>36</v>
      </c>
      <c r="E40" s="243"/>
      <c r="F40" s="327"/>
    </row>
    <row r="41" spans="1:6" ht="15.75" customHeight="1">
      <c r="A41" s="86" t="s">
        <v>88</v>
      </c>
      <c r="B41" s="33" t="s">
        <v>159</v>
      </c>
      <c r="C41" s="34" t="s">
        <v>145</v>
      </c>
      <c r="D41" s="34">
        <v>36</v>
      </c>
      <c r="E41" s="243"/>
      <c r="F41" s="327"/>
    </row>
    <row r="42" spans="1:6" ht="15.75" customHeight="1">
      <c r="A42" s="86" t="s">
        <v>89</v>
      </c>
      <c r="B42" s="69" t="s">
        <v>160</v>
      </c>
      <c r="C42" s="34" t="s">
        <v>6</v>
      </c>
      <c r="D42" s="34">
        <v>200</v>
      </c>
      <c r="E42" s="243"/>
      <c r="F42" s="327"/>
    </row>
    <row r="43" spans="1:6" ht="15.75" customHeight="1">
      <c r="A43" s="86" t="s">
        <v>488</v>
      </c>
      <c r="B43" s="69" t="s">
        <v>161</v>
      </c>
      <c r="C43" s="34" t="s">
        <v>6</v>
      </c>
      <c r="D43" s="34">
        <v>200</v>
      </c>
      <c r="E43" s="243"/>
      <c r="F43" s="327"/>
    </row>
    <row r="44" spans="1:6" ht="15.6">
      <c r="A44" s="86"/>
      <c r="B44" s="64"/>
      <c r="C44" s="34"/>
      <c r="D44" s="34"/>
      <c r="E44" s="243"/>
      <c r="F44" s="327"/>
    </row>
    <row r="45" spans="1:6" ht="15.75" customHeight="1">
      <c r="A45" s="101" t="s">
        <v>175</v>
      </c>
      <c r="B45" s="70" t="s">
        <v>478</v>
      </c>
      <c r="C45" s="60"/>
      <c r="D45" s="61"/>
      <c r="E45" s="416"/>
      <c r="F45" s="417"/>
    </row>
    <row r="46" spans="1:6" ht="15.6">
      <c r="A46" s="86" t="s">
        <v>11</v>
      </c>
      <c r="B46" s="71" t="s">
        <v>181</v>
      </c>
      <c r="C46" s="72" t="s">
        <v>28</v>
      </c>
      <c r="D46" s="48">
        <v>1</v>
      </c>
      <c r="E46" s="418">
        <v>5000000</v>
      </c>
      <c r="F46" s="336">
        <f>D46*E46</f>
        <v>5000000</v>
      </c>
    </row>
    <row r="47" spans="1:6" ht="15.6">
      <c r="A47" s="86"/>
      <c r="B47" s="33"/>
      <c r="C47" s="73"/>
      <c r="D47" s="73"/>
      <c r="E47" s="410"/>
      <c r="F47" s="74"/>
    </row>
    <row r="48" spans="1:6" ht="15.6">
      <c r="A48" s="86" t="s">
        <v>9</v>
      </c>
      <c r="B48" s="71" t="s">
        <v>162</v>
      </c>
      <c r="C48" s="73"/>
      <c r="D48" s="35"/>
      <c r="E48" s="243"/>
      <c r="F48" s="65"/>
    </row>
    <row r="49" spans="1:6" ht="15.6">
      <c r="A49" s="86"/>
      <c r="B49" s="33" t="s">
        <v>163</v>
      </c>
      <c r="C49" s="34" t="s">
        <v>60</v>
      </c>
      <c r="D49" s="35">
        <f>F46</f>
        <v>5000000</v>
      </c>
      <c r="E49" s="514">
        <v>0.1</v>
      </c>
      <c r="F49" s="327">
        <f>IF(E49="","",E49*D49)</f>
        <v>500000</v>
      </c>
    </row>
    <row r="50" spans="1:6" ht="15.6">
      <c r="A50" s="86"/>
      <c r="B50" s="33"/>
      <c r="C50" s="34"/>
      <c r="D50" s="35"/>
      <c r="E50" s="419"/>
      <c r="F50" s="327"/>
    </row>
    <row r="51" spans="1:6" ht="15.6">
      <c r="A51" s="101" t="s">
        <v>399</v>
      </c>
      <c r="B51" s="70" t="s">
        <v>394</v>
      </c>
      <c r="C51" s="60"/>
      <c r="D51" s="61"/>
      <c r="E51" s="416"/>
      <c r="F51" s="417"/>
    </row>
    <row r="52" spans="1:6" ht="15.6">
      <c r="A52" s="86" t="s">
        <v>11</v>
      </c>
      <c r="B52" s="69" t="s">
        <v>160</v>
      </c>
      <c r="C52" s="34" t="s">
        <v>6</v>
      </c>
      <c r="D52" s="34">
        <v>200</v>
      </c>
      <c r="E52" s="243"/>
      <c r="F52" s="327"/>
    </row>
    <row r="53" spans="1:6" ht="15.6">
      <c r="A53" s="86" t="s">
        <v>9</v>
      </c>
      <c r="B53" s="69" t="s">
        <v>161</v>
      </c>
      <c r="C53" s="34" t="s">
        <v>6</v>
      </c>
      <c r="D53" s="34">
        <v>200</v>
      </c>
      <c r="E53" s="243"/>
      <c r="F53" s="327"/>
    </row>
    <row r="54" spans="1:6" ht="15.6">
      <c r="A54" s="86"/>
      <c r="B54" s="69"/>
      <c r="C54" s="34"/>
      <c r="D54" s="34"/>
      <c r="E54" s="243"/>
      <c r="F54" s="327"/>
    </row>
    <row r="55" spans="1:6" ht="15.6">
      <c r="A55" s="86"/>
      <c r="B55" s="69"/>
      <c r="C55" s="34"/>
      <c r="D55" s="34"/>
      <c r="E55" s="243"/>
      <c r="F55" s="327"/>
    </row>
    <row r="56" spans="1:6" ht="15.6">
      <c r="A56" s="86"/>
      <c r="B56" s="69"/>
      <c r="C56" s="34"/>
      <c r="D56" s="34"/>
      <c r="E56" s="243"/>
      <c r="F56" s="327"/>
    </row>
    <row r="57" spans="1:6" ht="15.6">
      <c r="A57" s="86"/>
      <c r="B57" s="69"/>
      <c r="C57" s="34"/>
      <c r="D57" s="34"/>
      <c r="E57" s="243"/>
      <c r="F57" s="327"/>
    </row>
    <row r="58" spans="1:6" ht="15.6">
      <c r="A58" s="86"/>
      <c r="B58" s="69"/>
      <c r="C58" s="34"/>
      <c r="D58" s="34"/>
      <c r="E58" s="243"/>
      <c r="F58" s="327"/>
    </row>
    <row r="59" spans="1:6" ht="15.6">
      <c r="A59" s="86"/>
      <c r="B59" s="69"/>
      <c r="C59" s="34"/>
      <c r="D59" s="34"/>
      <c r="E59" s="243"/>
      <c r="F59" s="327"/>
    </row>
    <row r="60" spans="1:6" ht="15.6">
      <c r="A60" s="86"/>
      <c r="B60" s="69"/>
      <c r="C60" s="34"/>
      <c r="D60" s="34"/>
      <c r="E60" s="243"/>
      <c r="F60" s="327"/>
    </row>
    <row r="61" spans="1:6" ht="15.6">
      <c r="A61" s="86"/>
      <c r="B61" s="69"/>
      <c r="C61" s="34"/>
      <c r="D61" s="34"/>
      <c r="E61" s="243"/>
      <c r="F61" s="327"/>
    </row>
    <row r="62" spans="1:6" ht="15.6">
      <c r="A62" s="86"/>
      <c r="B62" s="69"/>
      <c r="C62" s="34"/>
      <c r="D62" s="34"/>
      <c r="E62" s="243"/>
      <c r="F62" s="327"/>
    </row>
    <row r="63" spans="1:6" ht="15.6">
      <c r="A63" s="86"/>
      <c r="B63" s="69"/>
      <c r="C63" s="34"/>
      <c r="D63" s="34"/>
      <c r="E63" s="243"/>
      <c r="F63" s="327"/>
    </row>
    <row r="64" spans="1:6" ht="15.6">
      <c r="A64" s="86"/>
      <c r="B64" s="69"/>
      <c r="C64" s="34"/>
      <c r="D64" s="34"/>
      <c r="E64" s="243"/>
      <c r="F64" s="327"/>
    </row>
    <row r="65" spans="1:6" ht="16.2" thickBot="1">
      <c r="A65" s="86"/>
      <c r="B65" s="69"/>
      <c r="C65" s="34"/>
      <c r="D65" s="34"/>
      <c r="E65" s="243"/>
      <c r="F65" s="327"/>
    </row>
    <row r="66" spans="1:6" ht="30" customHeight="1" thickBot="1">
      <c r="A66" s="102">
        <v>1800</v>
      </c>
      <c r="B66" s="601" t="s">
        <v>90</v>
      </c>
      <c r="C66" s="602"/>
      <c r="D66" s="602"/>
      <c r="E66" s="603"/>
      <c r="F66" s="77"/>
    </row>
  </sheetData>
  <mergeCells count="2">
    <mergeCell ref="B66:E66"/>
    <mergeCell ref="A1:B1"/>
  </mergeCells>
  <pageMargins left="0.7" right="0.7" top="0.75" bottom="0.75" header="0.3" footer="0.3"/>
  <pageSetup scale="73" fitToHeight="0" orientation="portrait" r:id="rId1"/>
  <headerFoot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A1:H53"/>
  <sheetViews>
    <sheetView showGridLines="0" topLeftCell="A22" zoomScaleNormal="100" zoomScaleSheetLayoutView="70" workbookViewId="0">
      <selection activeCell="D11" sqref="D11"/>
    </sheetView>
  </sheetViews>
  <sheetFormatPr defaultColWidth="9.109375" defaultRowHeight="13.2"/>
  <cols>
    <col min="1" max="1" width="9.6640625" style="389" customWidth="1"/>
    <col min="2" max="2" width="60" style="389" customWidth="1"/>
    <col min="3" max="3" width="10.88671875" style="389" customWidth="1"/>
    <col min="4" max="4" width="9.109375" style="389" bestFit="1" customWidth="1"/>
    <col min="5" max="5" width="11" style="389" bestFit="1" customWidth="1"/>
    <col min="6" max="6" width="17.44140625" style="389" customWidth="1"/>
    <col min="7" max="7" width="9.109375" style="389"/>
    <col min="8" max="8" width="14" style="389" bestFit="1" customWidth="1"/>
    <col min="9" max="16384" width="9.109375" style="389"/>
  </cols>
  <sheetData>
    <row r="1" spans="1:8" ht="49.5" customHeight="1" thickBot="1">
      <c r="A1" s="593" t="s">
        <v>210</v>
      </c>
      <c r="B1" s="593"/>
    </row>
    <row r="2" spans="1:8" ht="30" customHeight="1" thickBot="1">
      <c r="A2" s="78" t="s">
        <v>0</v>
      </c>
      <c r="B2" s="79" t="s">
        <v>3</v>
      </c>
      <c r="C2" s="78" t="s">
        <v>1</v>
      </c>
      <c r="D2" s="78" t="s">
        <v>5</v>
      </c>
      <c r="E2" s="80" t="s">
        <v>240</v>
      </c>
      <c r="F2" s="80" t="s">
        <v>69</v>
      </c>
    </row>
    <row r="3" spans="1:8" ht="42.75" customHeight="1">
      <c r="A3" s="100">
        <v>2100</v>
      </c>
      <c r="B3" s="28" t="s">
        <v>129</v>
      </c>
      <c r="C3" s="29"/>
      <c r="D3" s="81"/>
      <c r="E3" s="82"/>
      <c r="F3" s="83"/>
    </row>
    <row r="4" spans="1:8" ht="15.6">
      <c r="A4" s="86">
        <v>21.01</v>
      </c>
      <c r="B4" s="84" t="s">
        <v>96</v>
      </c>
      <c r="C4" s="34"/>
      <c r="D4" s="85"/>
      <c r="E4" s="51"/>
      <c r="F4" s="38"/>
    </row>
    <row r="5" spans="1:8" ht="15.6">
      <c r="A5" s="86" t="s">
        <v>11</v>
      </c>
      <c r="B5" s="84" t="s">
        <v>112</v>
      </c>
      <c r="C5" s="34"/>
      <c r="D5" s="85"/>
      <c r="E5" s="51"/>
      <c r="F5" s="38"/>
    </row>
    <row r="6" spans="1:8" ht="15.6">
      <c r="A6" s="86"/>
      <c r="B6" s="84" t="s">
        <v>113</v>
      </c>
      <c r="C6" s="34"/>
      <c r="D6" s="85"/>
      <c r="E6" s="51"/>
      <c r="F6" s="38"/>
    </row>
    <row r="7" spans="1:8" ht="15.6">
      <c r="A7" s="86" t="s">
        <v>13</v>
      </c>
      <c r="B7" s="33" t="s">
        <v>94</v>
      </c>
      <c r="C7" s="34" t="s">
        <v>4</v>
      </c>
      <c r="D7" s="35">
        <v>12500</v>
      </c>
      <c r="E7" s="243"/>
      <c r="F7" s="372"/>
    </row>
    <row r="8" spans="1:8" ht="15.6">
      <c r="A8" s="86"/>
      <c r="B8" s="33"/>
      <c r="C8" s="34"/>
      <c r="D8" s="35"/>
      <c r="E8" s="243"/>
      <c r="F8" s="372"/>
    </row>
    <row r="9" spans="1:8" ht="15.6">
      <c r="A9" s="86" t="s">
        <v>26</v>
      </c>
      <c r="B9" s="33" t="s">
        <v>95</v>
      </c>
      <c r="C9" s="34" t="s">
        <v>4</v>
      </c>
      <c r="D9" s="35">
        <f>D7*0.1</f>
        <v>1250</v>
      </c>
      <c r="E9" s="243"/>
      <c r="F9" s="372"/>
    </row>
    <row r="10" spans="1:8" ht="15.6">
      <c r="A10" s="86"/>
      <c r="B10" s="64"/>
      <c r="C10" s="34"/>
      <c r="D10" s="35"/>
      <c r="E10" s="243"/>
      <c r="F10" s="372"/>
    </row>
    <row r="11" spans="1:8" ht="31.2">
      <c r="A11" s="86" t="s">
        <v>293</v>
      </c>
      <c r="B11" s="33" t="s">
        <v>312</v>
      </c>
      <c r="C11" s="34" t="s">
        <v>4</v>
      </c>
      <c r="D11" s="35">
        <f>7.5%*D7</f>
        <v>937.5</v>
      </c>
      <c r="E11" s="243"/>
      <c r="F11" s="372"/>
    </row>
    <row r="12" spans="1:8" ht="15.6">
      <c r="A12" s="86"/>
      <c r="B12" s="64"/>
      <c r="C12" s="34"/>
      <c r="D12" s="35"/>
      <c r="E12" s="243"/>
      <c r="F12" s="372"/>
    </row>
    <row r="13" spans="1:8" ht="15.6">
      <c r="A13" s="86">
        <v>21.03</v>
      </c>
      <c r="B13" s="33" t="s">
        <v>374</v>
      </c>
      <c r="C13" s="484"/>
      <c r="D13" s="485"/>
      <c r="E13" s="486"/>
      <c r="F13" s="372"/>
      <c r="H13" s="390"/>
    </row>
    <row r="14" spans="1:8" ht="15.6">
      <c r="A14" s="86"/>
      <c r="B14" s="33"/>
      <c r="C14" s="484"/>
      <c r="D14" s="485"/>
      <c r="E14" s="486"/>
      <c r="F14" s="372"/>
      <c r="H14" s="390"/>
    </row>
    <row r="15" spans="1:8" ht="31.2">
      <c r="A15" s="86" t="s">
        <v>11</v>
      </c>
      <c r="B15" s="33" t="s">
        <v>375</v>
      </c>
      <c r="C15" s="484"/>
      <c r="D15" s="485"/>
      <c r="E15" s="486"/>
      <c r="F15" s="372"/>
      <c r="H15" s="390"/>
    </row>
    <row r="16" spans="1:8" ht="15.6">
      <c r="A16" s="86"/>
      <c r="B16" s="33" t="s">
        <v>376</v>
      </c>
      <c r="C16" s="484"/>
      <c r="D16" s="485"/>
      <c r="E16" s="486"/>
      <c r="F16" s="372"/>
      <c r="H16" s="390"/>
    </row>
    <row r="17" spans="1:8" ht="15.6">
      <c r="A17" s="86"/>
      <c r="B17" s="33"/>
      <c r="C17" s="484"/>
      <c r="D17" s="487"/>
      <c r="E17" s="486"/>
      <c r="F17" s="372"/>
      <c r="H17" s="390"/>
    </row>
    <row r="18" spans="1:8" ht="15.6">
      <c r="A18" s="86" t="s">
        <v>13</v>
      </c>
      <c r="B18" s="33" t="s">
        <v>94</v>
      </c>
      <c r="C18" s="484" t="s">
        <v>4</v>
      </c>
      <c r="D18" s="487">
        <v>7500</v>
      </c>
      <c r="E18" s="243"/>
      <c r="F18" s="372"/>
      <c r="H18" s="390"/>
    </row>
    <row r="19" spans="1:8" ht="15.6">
      <c r="A19" s="86"/>
      <c r="B19" s="33"/>
      <c r="C19" s="484"/>
      <c r="D19" s="487"/>
      <c r="E19" s="243"/>
      <c r="F19" s="372"/>
      <c r="H19" s="390"/>
    </row>
    <row r="20" spans="1:8" ht="15.6">
      <c r="A20" s="86" t="s">
        <v>9</v>
      </c>
      <c r="B20" s="33" t="s">
        <v>377</v>
      </c>
      <c r="C20" s="484"/>
      <c r="D20" s="487"/>
      <c r="E20" s="243"/>
      <c r="F20" s="372"/>
      <c r="H20" s="390"/>
    </row>
    <row r="21" spans="1:8" ht="15.6">
      <c r="A21" s="86"/>
      <c r="B21" s="33" t="s">
        <v>378</v>
      </c>
      <c r="C21" s="484" t="s">
        <v>4</v>
      </c>
      <c r="D21" s="487">
        <v>400</v>
      </c>
      <c r="E21" s="243"/>
      <c r="F21" s="372"/>
      <c r="H21" s="390"/>
    </row>
    <row r="22" spans="1:8" ht="15.6">
      <c r="A22" s="103"/>
      <c r="B22" s="64"/>
      <c r="C22" s="34"/>
      <c r="D22" s="242"/>
      <c r="E22" s="243"/>
      <c r="F22" s="372"/>
      <c r="H22" s="390"/>
    </row>
    <row r="23" spans="1:8" ht="31.2">
      <c r="A23" s="86">
        <v>21.06</v>
      </c>
      <c r="B23" s="33" t="s">
        <v>379</v>
      </c>
      <c r="C23" s="484"/>
      <c r="D23" s="487"/>
      <c r="E23" s="243"/>
      <c r="F23" s="372"/>
      <c r="H23" s="390"/>
    </row>
    <row r="24" spans="1:8" ht="15.6">
      <c r="A24" s="86"/>
      <c r="B24" s="33"/>
      <c r="C24" s="484"/>
      <c r="D24" s="487"/>
      <c r="E24" s="243"/>
      <c r="F24" s="372"/>
      <c r="H24" s="390"/>
    </row>
    <row r="25" spans="1:8" ht="31.2">
      <c r="A25" s="86" t="s">
        <v>11</v>
      </c>
      <c r="B25" s="33" t="s">
        <v>380</v>
      </c>
      <c r="C25" s="484" t="s">
        <v>360</v>
      </c>
      <c r="D25" s="487">
        <v>1500</v>
      </c>
      <c r="E25" s="243"/>
      <c r="F25" s="372"/>
      <c r="H25" s="390"/>
    </row>
    <row r="26" spans="1:8" ht="15.6">
      <c r="A26" s="86"/>
      <c r="B26" s="488"/>
      <c r="C26" s="484"/>
      <c r="D26" s="485"/>
      <c r="E26" s="486"/>
      <c r="F26" s="372"/>
      <c r="H26" s="390"/>
    </row>
    <row r="27" spans="1:8" ht="17.399999999999999">
      <c r="A27" s="86" t="s">
        <v>381</v>
      </c>
      <c r="B27" s="33" t="s">
        <v>382</v>
      </c>
      <c r="C27" s="489" t="s">
        <v>4</v>
      </c>
      <c r="D27" s="487">
        <v>4000</v>
      </c>
      <c r="E27" s="513"/>
      <c r="F27" s="372"/>
      <c r="H27" s="390"/>
    </row>
    <row r="28" spans="1:8" ht="15.6">
      <c r="A28" s="86"/>
      <c r="B28" s="33"/>
      <c r="C28" s="484"/>
      <c r="D28" s="487"/>
      <c r="E28" s="243"/>
      <c r="F28" s="372"/>
      <c r="H28" s="390"/>
    </row>
    <row r="29" spans="1:8" ht="15.6">
      <c r="A29" s="86">
        <v>21.07</v>
      </c>
      <c r="B29" s="33" t="s">
        <v>383</v>
      </c>
      <c r="C29" s="484"/>
      <c r="D29" s="487"/>
      <c r="E29" s="243"/>
      <c r="F29" s="372"/>
      <c r="H29" s="390"/>
    </row>
    <row r="30" spans="1:8" ht="15.6">
      <c r="A30" s="86"/>
      <c r="B30" s="33"/>
      <c r="C30" s="484"/>
      <c r="D30" s="487"/>
      <c r="E30" s="243"/>
      <c r="F30" s="372"/>
      <c r="H30" s="390"/>
    </row>
    <row r="31" spans="1:8" ht="17.399999999999999">
      <c r="A31" s="86" t="s">
        <v>11</v>
      </c>
      <c r="B31" s="33" t="s">
        <v>384</v>
      </c>
      <c r="C31" s="484" t="s">
        <v>360</v>
      </c>
      <c r="D31" s="487">
        <v>150</v>
      </c>
      <c r="E31" s="243"/>
      <c r="F31" s="372"/>
      <c r="H31" s="390"/>
    </row>
    <row r="32" spans="1:8" ht="15.6">
      <c r="A32" s="86"/>
      <c r="B32" s="33"/>
      <c r="C32" s="484"/>
      <c r="D32" s="487"/>
      <c r="E32" s="243"/>
      <c r="F32" s="372"/>
      <c r="H32" s="390"/>
    </row>
    <row r="33" spans="1:8" ht="15.6">
      <c r="A33" s="86">
        <v>21.08</v>
      </c>
      <c r="B33" s="33" t="s">
        <v>385</v>
      </c>
      <c r="C33" s="484"/>
      <c r="D33" s="487"/>
      <c r="E33" s="243"/>
      <c r="F33" s="372"/>
      <c r="H33" s="390"/>
    </row>
    <row r="34" spans="1:8" ht="15.6">
      <c r="A34" s="86"/>
      <c r="B34" s="33"/>
      <c r="C34" s="484"/>
      <c r="D34" s="487"/>
      <c r="E34" s="243"/>
      <c r="F34" s="372"/>
      <c r="H34" s="390"/>
    </row>
    <row r="35" spans="1:8" ht="31.2">
      <c r="A35" s="86" t="s">
        <v>9</v>
      </c>
      <c r="B35" s="33" t="s">
        <v>386</v>
      </c>
      <c r="C35" s="484" t="s">
        <v>2</v>
      </c>
      <c r="D35" s="487">
        <v>1500</v>
      </c>
      <c r="E35" s="243"/>
      <c r="F35" s="372"/>
      <c r="H35" s="390"/>
    </row>
    <row r="36" spans="1:8" ht="15.6">
      <c r="A36" s="86"/>
      <c r="B36" s="33"/>
      <c r="C36" s="484"/>
      <c r="D36" s="487"/>
      <c r="E36" s="243"/>
      <c r="F36" s="372"/>
      <c r="H36" s="390"/>
    </row>
    <row r="37" spans="1:8" ht="31.2">
      <c r="A37" s="86">
        <v>21.09</v>
      </c>
      <c r="B37" s="33" t="s">
        <v>387</v>
      </c>
      <c r="C37" s="484"/>
      <c r="D37" s="487"/>
      <c r="E37" s="513"/>
      <c r="F37" s="372"/>
      <c r="H37" s="390"/>
    </row>
    <row r="38" spans="1:8" ht="17.399999999999999">
      <c r="A38" s="490"/>
      <c r="B38" s="33" t="s">
        <v>388</v>
      </c>
      <c r="C38" s="484" t="s">
        <v>389</v>
      </c>
      <c r="D38" s="487">
        <v>12000</v>
      </c>
      <c r="E38" s="513"/>
      <c r="F38" s="372"/>
      <c r="H38" s="390"/>
    </row>
    <row r="39" spans="1:8" ht="15.6">
      <c r="A39" s="490"/>
      <c r="B39" s="33"/>
      <c r="C39" s="484"/>
      <c r="D39" s="487"/>
      <c r="E39" s="243"/>
      <c r="F39" s="372"/>
      <c r="H39" s="390"/>
    </row>
    <row r="40" spans="1:8" s="511" customFormat="1" ht="15.6">
      <c r="A40" s="86" t="s">
        <v>400</v>
      </c>
      <c r="B40" s="64" t="s">
        <v>489</v>
      </c>
      <c r="C40" s="34" t="s">
        <v>4</v>
      </c>
      <c r="D40" s="85">
        <v>3500</v>
      </c>
      <c r="E40" s="243"/>
      <c r="F40" s="372"/>
      <c r="H40" s="512"/>
    </row>
    <row r="41" spans="1:8" s="511" customFormat="1" ht="15.6">
      <c r="A41" s="86"/>
      <c r="B41" s="64"/>
      <c r="C41" s="34"/>
      <c r="D41" s="85"/>
      <c r="E41" s="243"/>
      <c r="F41" s="372"/>
      <c r="H41" s="512"/>
    </row>
    <row r="42" spans="1:8" s="511" customFormat="1" ht="15.6">
      <c r="A42" s="86"/>
      <c r="B42" s="64"/>
      <c r="C42" s="34"/>
      <c r="D42" s="85"/>
      <c r="E42" s="243"/>
      <c r="F42" s="372"/>
      <c r="H42" s="512"/>
    </row>
    <row r="43" spans="1:8" s="511" customFormat="1" ht="15.6">
      <c r="A43" s="86"/>
      <c r="B43" s="64"/>
      <c r="C43" s="34"/>
      <c r="D43" s="85"/>
      <c r="E43" s="243"/>
      <c r="F43" s="372"/>
      <c r="H43" s="512"/>
    </row>
    <row r="44" spans="1:8" s="511" customFormat="1" ht="15.6">
      <c r="A44" s="86"/>
      <c r="B44" s="64"/>
      <c r="C44" s="34"/>
      <c r="D44" s="85"/>
      <c r="E44" s="243"/>
      <c r="F44" s="372"/>
      <c r="H44" s="512"/>
    </row>
    <row r="45" spans="1:8" s="511" customFormat="1" ht="15.6">
      <c r="A45" s="86"/>
      <c r="B45" s="64"/>
      <c r="C45" s="34"/>
      <c r="D45" s="85"/>
      <c r="E45" s="243"/>
      <c r="F45" s="372"/>
      <c r="H45" s="512"/>
    </row>
    <row r="46" spans="1:8" s="511" customFormat="1" ht="15.6">
      <c r="A46" s="86"/>
      <c r="B46" s="64"/>
      <c r="C46" s="34"/>
      <c r="D46" s="85"/>
      <c r="E46" s="243"/>
      <c r="F46" s="372"/>
      <c r="H46" s="512"/>
    </row>
    <row r="47" spans="1:8" s="511" customFormat="1" ht="15.6">
      <c r="A47" s="86"/>
      <c r="B47" s="64"/>
      <c r="C47" s="34"/>
      <c r="D47" s="85"/>
      <c r="E47" s="243"/>
      <c r="F47" s="372"/>
      <c r="H47" s="512"/>
    </row>
    <row r="48" spans="1:8" s="511" customFormat="1" ht="15.6">
      <c r="A48" s="86"/>
      <c r="B48" s="64"/>
      <c r="C48" s="34"/>
      <c r="D48" s="85"/>
      <c r="E48" s="243"/>
      <c r="F48" s="372"/>
      <c r="H48" s="512"/>
    </row>
    <row r="49" spans="1:8" s="511" customFormat="1" ht="15.6">
      <c r="A49" s="86"/>
      <c r="B49" s="64"/>
      <c r="C49" s="34"/>
      <c r="D49" s="85"/>
      <c r="E49" s="243"/>
      <c r="F49" s="372"/>
      <c r="H49" s="512"/>
    </row>
    <row r="50" spans="1:8" s="511" customFormat="1" ht="15.6">
      <c r="A50" s="86"/>
      <c r="B50" s="64"/>
      <c r="C50" s="34"/>
      <c r="D50" s="85"/>
      <c r="E50" s="243"/>
      <c r="F50" s="372"/>
      <c r="H50" s="512"/>
    </row>
    <row r="51" spans="1:8" s="511" customFormat="1" ht="15.6">
      <c r="A51" s="86"/>
      <c r="B51" s="64"/>
      <c r="C51" s="34"/>
      <c r="D51" s="85"/>
      <c r="E51" s="243"/>
      <c r="F51" s="372"/>
      <c r="H51" s="512"/>
    </row>
    <row r="52" spans="1:8" s="511" customFormat="1" ht="16.2" thickBot="1">
      <c r="A52" s="86"/>
      <c r="B52" s="64"/>
      <c r="C52" s="34"/>
      <c r="D52" s="85"/>
      <c r="E52" s="243"/>
      <c r="F52" s="372"/>
      <c r="H52" s="512"/>
    </row>
    <row r="53" spans="1:8" ht="30" customHeight="1" thickBot="1">
      <c r="A53" s="102">
        <v>2100</v>
      </c>
      <c r="B53" s="601" t="s">
        <v>90</v>
      </c>
      <c r="C53" s="602"/>
      <c r="D53" s="602"/>
      <c r="E53" s="603"/>
      <c r="F53" s="77">
        <f>SUM(F6:F52)</f>
        <v>0</v>
      </c>
    </row>
  </sheetData>
  <mergeCells count="2">
    <mergeCell ref="B53:E53"/>
    <mergeCell ref="A1:B1"/>
  </mergeCells>
  <pageMargins left="0.7" right="0.7" top="0.75" bottom="0.75" header="0.3" footer="0.3"/>
  <pageSetup scale="78" fitToHeight="0" orientation="portrait" r:id="rId1"/>
  <headerFooter>
    <oddFooter>&amp;L&amp;F&amp;R&amp;A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fitToPage="1"/>
  </sheetPr>
  <dimension ref="A1:F104"/>
  <sheetViews>
    <sheetView showGridLines="0" zoomScaleNormal="100" zoomScaleSheetLayoutView="80" workbookViewId="0">
      <selection activeCell="D11" sqref="D11"/>
    </sheetView>
  </sheetViews>
  <sheetFormatPr defaultRowHeight="13.2"/>
  <cols>
    <col min="1" max="1" width="9.6640625" customWidth="1"/>
    <col min="2" max="2" width="54.5546875" bestFit="1" customWidth="1"/>
    <col min="3" max="3" width="8.33203125" customWidth="1"/>
    <col min="4" max="4" width="11.6640625" customWidth="1"/>
    <col min="5" max="5" width="12.6640625" bestFit="1" customWidth="1"/>
    <col min="6" max="6" width="16.44140625" style="521" bestFit="1" customWidth="1"/>
    <col min="7" max="7" width="11.33203125" customWidth="1"/>
  </cols>
  <sheetData>
    <row r="1" spans="1:6" ht="46.2" customHeight="1" thickBot="1">
      <c r="A1" s="600" t="s">
        <v>213</v>
      </c>
      <c r="B1" s="600"/>
      <c r="C1" s="600"/>
      <c r="D1" s="600"/>
      <c r="E1" s="600"/>
      <c r="F1" s="600"/>
    </row>
    <row r="2" spans="1:6" ht="30" customHeight="1" thickBot="1">
      <c r="A2" s="78" t="s">
        <v>0</v>
      </c>
      <c r="B2" s="79" t="s">
        <v>3</v>
      </c>
      <c r="C2" s="78" t="s">
        <v>1</v>
      </c>
      <c r="D2" s="78" t="s">
        <v>5</v>
      </c>
      <c r="E2" s="80" t="s">
        <v>240</v>
      </c>
      <c r="F2" s="517" t="s">
        <v>241</v>
      </c>
    </row>
    <row r="3" spans="1:6" ht="33" customHeight="1">
      <c r="A3" s="101">
        <v>2200</v>
      </c>
      <c r="B3" s="59" t="s">
        <v>17</v>
      </c>
      <c r="C3" s="34"/>
      <c r="D3" s="85"/>
      <c r="E3" s="51"/>
      <c r="F3" s="276"/>
    </row>
    <row r="4" spans="1:6" ht="15.6">
      <c r="A4" s="86">
        <v>22.01</v>
      </c>
      <c r="B4" s="39" t="s">
        <v>73</v>
      </c>
      <c r="C4" s="40"/>
      <c r="D4" s="87"/>
      <c r="E4" s="91"/>
      <c r="F4" s="276"/>
    </row>
    <row r="5" spans="1:6" ht="15.6">
      <c r="A5" s="89" t="s">
        <v>11</v>
      </c>
      <c r="B5" s="39" t="s">
        <v>115</v>
      </c>
      <c r="C5" s="40"/>
      <c r="D5" s="87"/>
      <c r="E5" s="91"/>
      <c r="F5" s="276"/>
    </row>
    <row r="6" spans="1:6" ht="15.6">
      <c r="A6" s="86"/>
      <c r="B6" s="39" t="s">
        <v>114</v>
      </c>
      <c r="C6" s="40"/>
      <c r="D6" s="90"/>
      <c r="E6" s="91"/>
      <c r="F6" s="276"/>
    </row>
    <row r="7" spans="1:6" ht="18">
      <c r="A7" s="86" t="s">
        <v>13</v>
      </c>
      <c r="B7" s="42" t="s">
        <v>97</v>
      </c>
      <c r="C7" s="40" t="s">
        <v>20</v>
      </c>
      <c r="D7" s="93">
        <v>3000</v>
      </c>
      <c r="E7" s="279"/>
      <c r="F7" s="310"/>
    </row>
    <row r="8" spans="1:6" ht="18">
      <c r="A8" s="86" t="s">
        <v>26</v>
      </c>
      <c r="B8" s="42" t="s">
        <v>220</v>
      </c>
      <c r="C8" s="40" t="s">
        <v>20</v>
      </c>
      <c r="D8" s="93">
        <f>ROUNDUP(D7*0.3,0)</f>
        <v>900</v>
      </c>
      <c r="E8" s="279"/>
      <c r="F8" s="310"/>
    </row>
    <row r="9" spans="1:6" ht="15.6">
      <c r="A9" s="86"/>
      <c r="B9" s="39"/>
      <c r="C9" s="40"/>
      <c r="D9" s="90"/>
      <c r="E9" s="277"/>
      <c r="F9" s="310"/>
    </row>
    <row r="10" spans="1:6" ht="15.6">
      <c r="A10" s="86" t="s">
        <v>9</v>
      </c>
      <c r="B10" s="42" t="s">
        <v>116</v>
      </c>
      <c r="C10" s="40"/>
      <c r="D10" s="90"/>
      <c r="E10" s="125"/>
      <c r="F10" s="310"/>
    </row>
    <row r="11" spans="1:6" ht="18">
      <c r="A11" s="86"/>
      <c r="B11" s="42" t="s">
        <v>76</v>
      </c>
      <c r="C11" s="40" t="s">
        <v>20</v>
      </c>
      <c r="D11" s="93">
        <f>ROUNDUP(D7*25%,0)</f>
        <v>750</v>
      </c>
      <c r="E11" s="279"/>
      <c r="F11" s="310"/>
    </row>
    <row r="12" spans="1:6" ht="15.6">
      <c r="A12" s="86"/>
      <c r="B12" s="42"/>
      <c r="C12" s="40"/>
      <c r="D12" s="93"/>
      <c r="E12" s="125"/>
      <c r="F12" s="310"/>
    </row>
    <row r="13" spans="1:6" ht="15.6">
      <c r="A13" s="86" t="s">
        <v>286</v>
      </c>
      <c r="B13" s="39" t="s">
        <v>34</v>
      </c>
      <c r="C13" s="40"/>
      <c r="D13" s="93"/>
      <c r="E13" s="34"/>
      <c r="F13" s="310"/>
    </row>
    <row r="14" spans="1:6" ht="18">
      <c r="A14" s="89" t="s">
        <v>11</v>
      </c>
      <c r="B14" s="39" t="s">
        <v>29</v>
      </c>
      <c r="C14" s="40" t="s">
        <v>20</v>
      </c>
      <c r="D14" s="93">
        <f>ROUNDUP(D7*50%,0)</f>
        <v>1500</v>
      </c>
      <c r="E14" s="279"/>
      <c r="F14" s="310"/>
    </row>
    <row r="15" spans="1:6" ht="18">
      <c r="A15" s="89" t="s">
        <v>9</v>
      </c>
      <c r="B15" s="39" t="s">
        <v>30</v>
      </c>
      <c r="C15" s="40" t="s">
        <v>20</v>
      </c>
      <c r="D15" s="93">
        <f>ROUNDUP(50%*D14,0)</f>
        <v>750</v>
      </c>
      <c r="E15" s="279"/>
      <c r="F15" s="310"/>
    </row>
    <row r="16" spans="1:6" ht="15.6">
      <c r="A16" s="89" t="s">
        <v>21</v>
      </c>
      <c r="B16" s="39" t="s">
        <v>98</v>
      </c>
      <c r="C16" s="40"/>
      <c r="D16" s="93"/>
      <c r="E16" s="279"/>
      <c r="F16" s="310"/>
    </row>
    <row r="17" spans="1:6" ht="18">
      <c r="A17" s="86"/>
      <c r="B17" s="39" t="s">
        <v>31</v>
      </c>
      <c r="C17" s="40" t="s">
        <v>20</v>
      </c>
      <c r="D17" s="93">
        <f>ROUNDUP(25%*D14,0)</f>
        <v>375</v>
      </c>
      <c r="E17" s="279"/>
      <c r="F17" s="310"/>
    </row>
    <row r="18" spans="1:6" ht="15.6">
      <c r="A18" s="86"/>
      <c r="B18" s="39"/>
      <c r="C18" s="40"/>
      <c r="D18" s="93"/>
      <c r="E18" s="34"/>
      <c r="F18" s="310"/>
    </row>
    <row r="19" spans="1:6" ht="15.6">
      <c r="A19" s="86">
        <v>22.03</v>
      </c>
      <c r="B19" s="64" t="s">
        <v>99</v>
      </c>
      <c r="C19" s="34"/>
      <c r="D19" s="93"/>
      <c r="E19" s="243"/>
      <c r="F19" s="310"/>
    </row>
    <row r="20" spans="1:6" ht="15.6">
      <c r="A20" s="86" t="s">
        <v>9</v>
      </c>
      <c r="B20" s="64" t="s">
        <v>272</v>
      </c>
      <c r="C20" s="64"/>
      <c r="D20" s="93"/>
      <c r="E20" s="34"/>
      <c r="F20" s="310"/>
    </row>
    <row r="21" spans="1:6" ht="15.6">
      <c r="A21" s="86"/>
      <c r="B21" s="64" t="s">
        <v>183</v>
      </c>
      <c r="C21" s="64"/>
      <c r="D21" s="93"/>
      <c r="E21" s="279"/>
      <c r="F21" s="310"/>
    </row>
    <row r="22" spans="1:6" ht="15.6">
      <c r="A22" s="86" t="s">
        <v>26</v>
      </c>
      <c r="B22" s="64" t="s">
        <v>182</v>
      </c>
      <c r="C22" s="34" t="s">
        <v>2</v>
      </c>
      <c r="D22" s="91">
        <v>360</v>
      </c>
      <c r="E22" s="279"/>
      <c r="F22" s="310"/>
    </row>
    <row r="23" spans="1:6" ht="15.6">
      <c r="A23" s="86"/>
      <c r="B23" s="64"/>
      <c r="C23" s="34"/>
      <c r="D23" s="93"/>
      <c r="E23" s="279"/>
      <c r="F23" s="310"/>
    </row>
    <row r="24" spans="1:6" ht="15.6">
      <c r="A24" s="86">
        <v>22.07</v>
      </c>
      <c r="B24" s="42" t="s">
        <v>74</v>
      </c>
      <c r="C24" s="64"/>
      <c r="D24" s="93"/>
      <c r="E24" s="279"/>
      <c r="F24" s="310"/>
    </row>
    <row r="25" spans="1:6" ht="31.2">
      <c r="A25" s="86" t="s">
        <v>11</v>
      </c>
      <c r="B25" s="581" t="s">
        <v>511</v>
      </c>
      <c r="C25" s="40" t="s">
        <v>20</v>
      </c>
      <c r="D25" s="93">
        <v>130</v>
      </c>
      <c r="E25" s="279"/>
      <c r="F25" s="336"/>
    </row>
    <row r="26" spans="1:6" ht="15.6">
      <c r="A26" s="86"/>
      <c r="B26" s="581"/>
      <c r="C26" s="40"/>
      <c r="D26" s="93"/>
      <c r="E26" s="279"/>
      <c r="F26" s="336"/>
    </row>
    <row r="27" spans="1:6" ht="15.6">
      <c r="A27" s="89" t="s">
        <v>21</v>
      </c>
      <c r="B27" s="42" t="s">
        <v>117</v>
      </c>
      <c r="C27" s="40"/>
      <c r="D27" s="93"/>
      <c r="E27" s="34"/>
      <c r="F27" s="310"/>
    </row>
    <row r="28" spans="1:6" ht="15.6">
      <c r="A28" s="89"/>
      <c r="B28" s="42" t="s">
        <v>119</v>
      </c>
      <c r="C28" s="40"/>
      <c r="D28" s="93"/>
      <c r="E28" s="124"/>
      <c r="F28" s="310"/>
    </row>
    <row r="29" spans="1:6" ht="18">
      <c r="A29" s="89"/>
      <c r="B29" s="39" t="s">
        <v>118</v>
      </c>
      <c r="C29" s="40" t="s">
        <v>20</v>
      </c>
      <c r="D29" s="93">
        <v>200</v>
      </c>
      <c r="E29" s="279"/>
      <c r="F29" s="310"/>
    </row>
    <row r="30" spans="1:6" ht="15.6">
      <c r="A30" s="89"/>
      <c r="B30" s="39"/>
      <c r="C30" s="40"/>
      <c r="D30" s="93"/>
      <c r="E30" s="279"/>
      <c r="F30" s="310"/>
    </row>
    <row r="31" spans="1:6" ht="15.6">
      <c r="A31" s="86" t="s">
        <v>12</v>
      </c>
      <c r="B31" s="64" t="s">
        <v>184</v>
      </c>
      <c r="C31" s="64"/>
      <c r="D31" s="93"/>
      <c r="E31" s="279"/>
      <c r="F31" s="310"/>
    </row>
    <row r="32" spans="1:6" ht="15.6">
      <c r="A32" s="86" t="s">
        <v>13</v>
      </c>
      <c r="B32" s="64" t="s">
        <v>185</v>
      </c>
      <c r="C32" s="64"/>
      <c r="D32" s="93"/>
      <c r="E32" s="279"/>
      <c r="F32" s="310"/>
    </row>
    <row r="33" spans="1:6" ht="15.6">
      <c r="A33" s="86"/>
      <c r="B33" s="64" t="s">
        <v>186</v>
      </c>
      <c r="C33" s="64"/>
      <c r="D33" s="93"/>
      <c r="E33" s="279"/>
      <c r="F33" s="310"/>
    </row>
    <row r="34" spans="1:6" ht="18">
      <c r="A34" s="86"/>
      <c r="B34" s="64" t="s">
        <v>187</v>
      </c>
      <c r="C34" s="34" t="s">
        <v>19</v>
      </c>
      <c r="D34" s="124">
        <v>1050</v>
      </c>
      <c r="E34" s="279"/>
      <c r="F34" s="310"/>
    </row>
    <row r="35" spans="1:6" ht="15.6">
      <c r="A35" s="86"/>
      <c r="B35" s="64"/>
      <c r="C35" s="64"/>
      <c r="D35" s="93"/>
      <c r="E35" s="34"/>
      <c r="F35" s="310"/>
    </row>
    <row r="36" spans="1:6" ht="18">
      <c r="A36" s="86">
        <v>22.08</v>
      </c>
      <c r="B36" s="64" t="s">
        <v>71</v>
      </c>
      <c r="C36" s="40" t="s">
        <v>20</v>
      </c>
      <c r="D36" s="93">
        <v>155</v>
      </c>
      <c r="E36" s="124"/>
      <c r="F36" s="310"/>
    </row>
    <row r="37" spans="1:6" ht="15.6">
      <c r="A37" s="86"/>
      <c r="B37" s="64"/>
      <c r="C37" s="40"/>
      <c r="D37" s="93"/>
      <c r="E37" s="124"/>
      <c r="F37" s="310"/>
    </row>
    <row r="38" spans="1:6" ht="15.6">
      <c r="A38" s="86"/>
      <c r="B38" s="64"/>
      <c r="C38" s="40"/>
      <c r="D38" s="93"/>
      <c r="E38" s="124"/>
      <c r="F38" s="310"/>
    </row>
    <row r="39" spans="1:6" ht="15.6">
      <c r="A39" s="86"/>
      <c r="B39" s="64"/>
      <c r="C39" s="40"/>
      <c r="D39" s="93"/>
      <c r="E39" s="124"/>
      <c r="F39" s="310"/>
    </row>
    <row r="40" spans="1:6" ht="15.6">
      <c r="A40" s="86"/>
      <c r="B40" s="64"/>
      <c r="C40" s="40"/>
      <c r="D40" s="93"/>
      <c r="E40" s="124"/>
      <c r="F40" s="310"/>
    </row>
    <row r="41" spans="1:6" ht="15.6">
      <c r="A41" s="86"/>
      <c r="B41" s="64"/>
      <c r="C41" s="40"/>
      <c r="D41" s="93"/>
      <c r="E41" s="124"/>
      <c r="F41" s="310"/>
    </row>
    <row r="42" spans="1:6" ht="15.6">
      <c r="A42" s="86"/>
      <c r="B42" s="64"/>
      <c r="C42" s="40"/>
      <c r="D42" s="93"/>
      <c r="E42" s="124"/>
      <c r="F42" s="310"/>
    </row>
    <row r="43" spans="1:6" ht="15.6">
      <c r="A43" s="86"/>
      <c r="B43" s="64"/>
      <c r="C43" s="40"/>
      <c r="D43" s="93"/>
      <c r="E43" s="124"/>
      <c r="F43" s="310"/>
    </row>
    <row r="44" spans="1:6" ht="15.6">
      <c r="A44" s="86"/>
      <c r="B44" s="64"/>
      <c r="C44" s="40"/>
      <c r="D44" s="93"/>
      <c r="E44" s="124"/>
      <c r="F44" s="310"/>
    </row>
    <row r="45" spans="1:6" ht="15.6">
      <c r="A45" s="86"/>
      <c r="B45" s="64"/>
      <c r="C45" s="40"/>
      <c r="D45" s="93"/>
      <c r="E45" s="124"/>
      <c r="F45" s="310"/>
    </row>
    <row r="46" spans="1:6" ht="15.6">
      <c r="A46" s="86"/>
      <c r="B46" s="64"/>
      <c r="C46" s="40"/>
      <c r="D46" s="93"/>
      <c r="E46" s="124"/>
      <c r="F46" s="310"/>
    </row>
    <row r="47" spans="1:6" ht="15.6">
      <c r="A47" s="86"/>
      <c r="B47" s="64"/>
      <c r="C47" s="40"/>
      <c r="D47" s="93"/>
      <c r="E47" s="124"/>
      <c r="F47" s="310"/>
    </row>
    <row r="48" spans="1:6" ht="15.6">
      <c r="A48" s="86"/>
      <c r="B48" s="64"/>
      <c r="C48" s="40"/>
      <c r="D48" s="93"/>
      <c r="E48" s="124"/>
      <c r="F48" s="310"/>
    </row>
    <row r="49" spans="1:6" ht="16.2" thickBot="1">
      <c r="A49" s="86"/>
      <c r="B49" s="64"/>
      <c r="C49" s="40"/>
      <c r="D49" s="93"/>
      <c r="E49" s="124"/>
      <c r="F49" s="310"/>
    </row>
    <row r="50" spans="1:6" s="376" customFormat="1" ht="30" customHeight="1" thickBot="1">
      <c r="A50" s="604" t="s">
        <v>301</v>
      </c>
      <c r="B50" s="602"/>
      <c r="C50" s="602"/>
      <c r="D50" s="602"/>
      <c r="E50" s="605"/>
      <c r="F50" s="582"/>
    </row>
    <row r="51" spans="1:6" ht="30" customHeight="1" thickBot="1">
      <c r="A51" s="263" t="s">
        <v>0</v>
      </c>
      <c r="B51" s="267" t="s">
        <v>3</v>
      </c>
      <c r="C51" s="266" t="s">
        <v>1</v>
      </c>
      <c r="D51" s="265" t="s">
        <v>5</v>
      </c>
      <c r="E51" s="264" t="s">
        <v>77</v>
      </c>
      <c r="F51" s="518" t="s">
        <v>241</v>
      </c>
    </row>
    <row r="52" spans="1:6" s="376" customFormat="1" ht="25.95" customHeight="1" thickBot="1">
      <c r="A52" s="604" t="s">
        <v>302</v>
      </c>
      <c r="B52" s="602"/>
      <c r="C52" s="602"/>
      <c r="D52" s="602"/>
      <c r="E52" s="605"/>
      <c r="F52" s="520">
        <f>+F50</f>
        <v>0</v>
      </c>
    </row>
    <row r="53" spans="1:6" ht="15.6">
      <c r="A53" s="86"/>
      <c r="B53" s="42"/>
      <c r="C53" s="40"/>
      <c r="D53" s="93"/>
      <c r="E53" s="242"/>
      <c r="F53" s="310" t="str">
        <f>IF(D53="","",D53*E53)</f>
        <v/>
      </c>
    </row>
    <row r="54" spans="1:6" ht="15.6">
      <c r="A54" s="103">
        <v>22.1</v>
      </c>
      <c r="B54" s="42" t="s">
        <v>35</v>
      </c>
      <c r="C54" s="40"/>
      <c r="D54" s="93"/>
      <c r="E54" s="241"/>
      <c r="F54" s="515"/>
    </row>
    <row r="55" spans="1:6" ht="15.6">
      <c r="A55" s="106" t="s">
        <v>9</v>
      </c>
      <c r="B55" s="42" t="s">
        <v>32</v>
      </c>
      <c r="C55" s="40" t="s">
        <v>51</v>
      </c>
      <c r="D55" s="93">
        <v>15</v>
      </c>
      <c r="E55" s="242"/>
      <c r="F55" s="310"/>
    </row>
    <row r="56" spans="1:6" ht="15.6">
      <c r="A56" s="86"/>
      <c r="B56" s="42"/>
      <c r="C56" s="40"/>
      <c r="D56" s="93"/>
      <c r="E56" s="242"/>
      <c r="F56" s="310"/>
    </row>
    <row r="57" spans="1:6" ht="15.6">
      <c r="A57" s="86">
        <v>22.12</v>
      </c>
      <c r="B57" s="71" t="s">
        <v>269</v>
      </c>
      <c r="C57" s="34"/>
      <c r="D57" s="93"/>
      <c r="E57" s="335"/>
      <c r="F57" s="310"/>
    </row>
    <row r="58" spans="1:6" ht="18">
      <c r="A58" s="86" t="s">
        <v>11</v>
      </c>
      <c r="B58" s="71" t="s">
        <v>270</v>
      </c>
      <c r="C58" s="34" t="s">
        <v>20</v>
      </c>
      <c r="D58" s="93">
        <v>60</v>
      </c>
      <c r="E58" s="242"/>
      <c r="F58" s="310"/>
    </row>
    <row r="59" spans="1:6" ht="18">
      <c r="A59" s="86" t="s">
        <v>9</v>
      </c>
      <c r="B59" s="71" t="s">
        <v>271</v>
      </c>
      <c r="C59" s="34" t="s">
        <v>20</v>
      </c>
      <c r="D59" s="93">
        <v>50</v>
      </c>
      <c r="E59" s="242"/>
      <c r="F59" s="310"/>
    </row>
    <row r="60" spans="1:6" ht="15.6">
      <c r="A60" s="86"/>
      <c r="B60" s="71"/>
      <c r="C60" s="34"/>
      <c r="D60" s="93"/>
      <c r="E60" s="124"/>
      <c r="F60" s="310"/>
    </row>
    <row r="61" spans="1:6" ht="15.6">
      <c r="A61" s="86" t="s">
        <v>287</v>
      </c>
      <c r="B61" s="42" t="s">
        <v>120</v>
      </c>
      <c r="C61" s="40" t="s">
        <v>2</v>
      </c>
      <c r="D61" s="124">
        <v>300</v>
      </c>
      <c r="E61" s="124"/>
      <c r="F61" s="310"/>
    </row>
    <row r="62" spans="1:6" ht="15.6">
      <c r="A62" s="86"/>
      <c r="B62" s="42"/>
      <c r="C62" s="40"/>
      <c r="D62" s="93"/>
      <c r="E62" s="242"/>
      <c r="F62" s="310"/>
    </row>
    <row r="63" spans="1:6" ht="15.6">
      <c r="A63" s="107">
        <v>22.21</v>
      </c>
      <c r="B63" s="108" t="s">
        <v>36</v>
      </c>
      <c r="C63" s="109"/>
      <c r="D63" s="93"/>
      <c r="E63" s="242"/>
      <c r="F63" s="310"/>
    </row>
    <row r="64" spans="1:6" ht="15.6">
      <c r="A64" s="107" t="s">
        <v>11</v>
      </c>
      <c r="B64" s="108" t="s">
        <v>37</v>
      </c>
      <c r="C64" s="109" t="s">
        <v>27</v>
      </c>
      <c r="D64" s="91">
        <v>48</v>
      </c>
      <c r="E64" s="242"/>
      <c r="F64" s="310"/>
    </row>
    <row r="65" spans="1:6" ht="15.6">
      <c r="A65" s="107"/>
      <c r="B65" s="108"/>
      <c r="C65" s="109"/>
      <c r="D65" s="93"/>
      <c r="E65" s="242"/>
      <c r="F65" s="310"/>
    </row>
    <row r="66" spans="1:6" ht="15.6">
      <c r="A66" s="107" t="s">
        <v>326</v>
      </c>
      <c r="B66" s="108" t="s">
        <v>38</v>
      </c>
      <c r="C66" s="109"/>
      <c r="D66" s="93"/>
      <c r="E66" s="242"/>
      <c r="F66" s="310"/>
    </row>
    <row r="67" spans="1:6" ht="15.6">
      <c r="A67" s="107" t="s">
        <v>11</v>
      </c>
      <c r="B67" s="108" t="s">
        <v>396</v>
      </c>
      <c r="C67" s="109" t="s">
        <v>2</v>
      </c>
      <c r="D67" s="91">
        <v>720</v>
      </c>
      <c r="E67" s="242"/>
      <c r="F67" s="310"/>
    </row>
    <row r="68" spans="1:6" ht="15.6">
      <c r="A68" s="107"/>
      <c r="B68" s="108"/>
      <c r="C68" s="109"/>
      <c r="D68" s="91"/>
      <c r="E68" s="242"/>
      <c r="F68" s="310"/>
    </row>
    <row r="69" spans="1:6" ht="15.6">
      <c r="A69" s="107" t="s">
        <v>9</v>
      </c>
      <c r="B69" s="108" t="s">
        <v>327</v>
      </c>
      <c r="C69" s="109" t="s">
        <v>2</v>
      </c>
      <c r="D69" s="93">
        <v>720</v>
      </c>
      <c r="E69" s="279"/>
      <c r="F69" s="310"/>
    </row>
    <row r="70" spans="1:6" ht="15.6">
      <c r="A70" s="107"/>
      <c r="B70" s="108"/>
      <c r="C70" s="109"/>
      <c r="D70" s="93"/>
      <c r="E70" s="242"/>
      <c r="F70" s="310"/>
    </row>
    <row r="71" spans="1:6" ht="31.2">
      <c r="A71" s="107">
        <v>22.24</v>
      </c>
      <c r="B71" s="108" t="s">
        <v>409</v>
      </c>
      <c r="C71" s="109" t="s">
        <v>27</v>
      </c>
      <c r="D71" s="91">
        <v>48</v>
      </c>
      <c r="E71" s="242"/>
      <c r="F71" s="310"/>
    </row>
    <row r="72" spans="1:6" ht="15.6">
      <c r="A72" s="107"/>
      <c r="B72" s="108"/>
      <c r="C72" s="109"/>
      <c r="D72" s="91"/>
      <c r="E72" s="242"/>
      <c r="F72" s="310"/>
    </row>
    <row r="73" spans="1:6" ht="15.6">
      <c r="A73" s="107"/>
      <c r="B73" s="108"/>
      <c r="C73" s="109"/>
      <c r="D73" s="91"/>
      <c r="E73" s="242"/>
      <c r="F73" s="310"/>
    </row>
    <row r="74" spans="1:6" ht="15.6">
      <c r="A74" s="107"/>
      <c r="B74" s="108"/>
      <c r="C74" s="109"/>
      <c r="D74" s="91"/>
      <c r="E74" s="242"/>
      <c r="F74" s="310"/>
    </row>
    <row r="75" spans="1:6" ht="15.6">
      <c r="A75" s="107"/>
      <c r="B75" s="108"/>
      <c r="C75" s="109"/>
      <c r="D75" s="91"/>
      <c r="E75" s="242"/>
      <c r="F75" s="310"/>
    </row>
    <row r="76" spans="1:6" ht="15.6">
      <c r="A76" s="107"/>
      <c r="B76" s="108"/>
      <c r="C76" s="109"/>
      <c r="D76" s="91"/>
      <c r="E76" s="242"/>
      <c r="F76" s="310"/>
    </row>
    <row r="77" spans="1:6" ht="15.6">
      <c r="A77" s="107"/>
      <c r="B77" s="108"/>
      <c r="C77" s="109"/>
      <c r="D77" s="91"/>
      <c r="E77" s="242"/>
      <c r="F77" s="310"/>
    </row>
    <row r="78" spans="1:6" ht="15.6">
      <c r="A78" s="107"/>
      <c r="B78" s="108"/>
      <c r="C78" s="109"/>
      <c r="D78" s="91"/>
      <c r="E78" s="242"/>
      <c r="F78" s="310" t="str">
        <f t="shared" ref="F78:F89" si="0">IF(E78="","",E78*D78)</f>
        <v/>
      </c>
    </row>
    <row r="79" spans="1:6" ht="15.6">
      <c r="A79" s="107"/>
      <c r="B79" s="108"/>
      <c r="C79" s="109"/>
      <c r="D79" s="91"/>
      <c r="E79" s="242"/>
      <c r="F79" s="310" t="str">
        <f t="shared" si="0"/>
        <v/>
      </c>
    </row>
    <row r="80" spans="1:6" ht="15.6">
      <c r="A80" s="107"/>
      <c r="B80" s="108"/>
      <c r="C80" s="109"/>
      <c r="D80" s="91"/>
      <c r="E80" s="242"/>
      <c r="F80" s="310" t="str">
        <f t="shared" si="0"/>
        <v/>
      </c>
    </row>
    <row r="81" spans="1:6" ht="15.6">
      <c r="A81" s="107"/>
      <c r="B81" s="108"/>
      <c r="C81" s="109"/>
      <c r="D81" s="91"/>
      <c r="E81" s="242"/>
      <c r="F81" s="310" t="str">
        <f t="shared" si="0"/>
        <v/>
      </c>
    </row>
    <row r="82" spans="1:6" ht="15.6">
      <c r="A82" s="107"/>
      <c r="B82" s="108"/>
      <c r="C82" s="109"/>
      <c r="D82" s="91"/>
      <c r="E82" s="242"/>
      <c r="F82" s="310" t="str">
        <f t="shared" si="0"/>
        <v/>
      </c>
    </row>
    <row r="83" spans="1:6" ht="15.6">
      <c r="A83" s="107"/>
      <c r="B83" s="108"/>
      <c r="C83" s="109"/>
      <c r="D83" s="91"/>
      <c r="E83" s="242"/>
      <c r="F83" s="310" t="str">
        <f t="shared" si="0"/>
        <v/>
      </c>
    </row>
    <row r="84" spans="1:6" ht="15.6">
      <c r="A84" s="107"/>
      <c r="B84" s="108"/>
      <c r="C84" s="109"/>
      <c r="D84" s="91"/>
      <c r="E84" s="242"/>
      <c r="F84" s="310" t="str">
        <f t="shared" si="0"/>
        <v/>
      </c>
    </row>
    <row r="85" spans="1:6" ht="15.6">
      <c r="A85" s="107"/>
      <c r="B85" s="108"/>
      <c r="C85" s="109"/>
      <c r="D85" s="91"/>
      <c r="E85" s="242"/>
      <c r="F85" s="310" t="str">
        <f t="shared" si="0"/>
        <v/>
      </c>
    </row>
    <row r="86" spans="1:6" ht="15.6">
      <c r="A86" s="107"/>
      <c r="B86" s="108"/>
      <c r="C86" s="109"/>
      <c r="D86" s="91"/>
      <c r="E86" s="242"/>
      <c r="F86" s="310" t="str">
        <f t="shared" si="0"/>
        <v/>
      </c>
    </row>
    <row r="87" spans="1:6" ht="15.6">
      <c r="A87" s="107"/>
      <c r="B87" s="108"/>
      <c r="C87" s="109"/>
      <c r="D87" s="91"/>
      <c r="E87" s="242"/>
      <c r="F87" s="310" t="str">
        <f t="shared" si="0"/>
        <v/>
      </c>
    </row>
    <row r="88" spans="1:6" ht="15.6">
      <c r="A88" s="107"/>
      <c r="B88" s="108"/>
      <c r="C88" s="109"/>
      <c r="D88" s="91"/>
      <c r="E88" s="242"/>
      <c r="F88" s="310" t="str">
        <f t="shared" si="0"/>
        <v/>
      </c>
    </row>
    <row r="89" spans="1:6" ht="15.6">
      <c r="A89" s="107"/>
      <c r="B89" s="108"/>
      <c r="C89" s="109"/>
      <c r="D89" s="91"/>
      <c r="E89" s="242"/>
      <c r="F89" s="310" t="str">
        <f t="shared" si="0"/>
        <v/>
      </c>
    </row>
    <row r="90" spans="1:6" ht="15.6">
      <c r="A90" s="107"/>
      <c r="B90" s="108"/>
      <c r="C90" s="109"/>
      <c r="D90" s="91"/>
      <c r="E90" s="242"/>
      <c r="F90" s="515"/>
    </row>
    <row r="91" spans="1:6" ht="15.6">
      <c r="A91" s="107"/>
      <c r="B91" s="108"/>
      <c r="C91" s="109"/>
      <c r="D91" s="91"/>
      <c r="E91" s="242"/>
      <c r="F91" s="515"/>
    </row>
    <row r="92" spans="1:6" ht="15.6">
      <c r="A92" s="107"/>
      <c r="B92" s="108"/>
      <c r="C92" s="109"/>
      <c r="D92" s="91"/>
      <c r="E92" s="242"/>
      <c r="F92" s="515"/>
    </row>
    <row r="93" spans="1:6" ht="15.6">
      <c r="A93" s="107"/>
      <c r="B93" s="108"/>
      <c r="C93" s="109"/>
      <c r="D93" s="91"/>
      <c r="E93" s="242"/>
      <c r="F93" s="515"/>
    </row>
    <row r="94" spans="1:6" ht="15.6">
      <c r="A94" s="107"/>
      <c r="B94" s="108"/>
      <c r="C94" s="109"/>
      <c r="D94" s="91"/>
      <c r="E94" s="242"/>
      <c r="F94" s="515"/>
    </row>
    <row r="95" spans="1:6" ht="15.6">
      <c r="A95" s="107"/>
      <c r="B95" s="108"/>
      <c r="C95" s="109"/>
      <c r="D95" s="91"/>
      <c r="E95" s="242"/>
      <c r="F95" s="515"/>
    </row>
    <row r="96" spans="1:6" ht="15.6">
      <c r="A96" s="107"/>
      <c r="B96" s="108"/>
      <c r="C96" s="109"/>
      <c r="D96" s="91"/>
      <c r="E96" s="242"/>
      <c r="F96" s="515"/>
    </row>
    <row r="97" spans="1:6" ht="15.6">
      <c r="A97" s="107"/>
      <c r="B97" s="108"/>
      <c r="C97" s="109"/>
      <c r="D97" s="91"/>
      <c r="E97" s="242"/>
      <c r="F97" s="515"/>
    </row>
    <row r="98" spans="1:6" ht="15.6">
      <c r="A98" s="107"/>
      <c r="B98" s="108"/>
      <c r="C98" s="109"/>
      <c r="D98" s="91"/>
      <c r="E98" s="242"/>
      <c r="F98" s="515"/>
    </row>
    <row r="99" spans="1:6" ht="15.6">
      <c r="A99" s="107"/>
      <c r="B99" s="108"/>
      <c r="C99" s="109"/>
      <c r="D99" s="91"/>
      <c r="E99" s="242"/>
      <c r="F99" s="515"/>
    </row>
    <row r="100" spans="1:6" ht="15.6">
      <c r="A100" s="107"/>
      <c r="B100" s="108"/>
      <c r="C100" s="109"/>
      <c r="D100" s="91"/>
      <c r="E100" s="242"/>
      <c r="F100" s="515"/>
    </row>
    <row r="101" spans="1:6" ht="15.6">
      <c r="A101" s="107"/>
      <c r="B101" s="108"/>
      <c r="C101" s="109"/>
      <c r="D101" s="91"/>
      <c r="E101" s="242"/>
      <c r="F101" s="515"/>
    </row>
    <row r="102" spans="1:6" ht="15.6">
      <c r="A102" s="107"/>
      <c r="B102" s="108"/>
      <c r="C102" s="109"/>
      <c r="D102" s="91"/>
      <c r="E102" s="242"/>
      <c r="F102" s="515"/>
    </row>
    <row r="103" spans="1:6" ht="16.2" thickBot="1">
      <c r="A103" s="107"/>
      <c r="B103" s="112"/>
      <c r="C103" s="113"/>
      <c r="D103" s="303"/>
      <c r="E103" s="304"/>
      <c r="F103" s="516"/>
    </row>
    <row r="104" spans="1:6" ht="30" customHeight="1" thickBot="1">
      <c r="A104" s="102">
        <v>2200</v>
      </c>
      <c r="B104" s="601" t="s">
        <v>90</v>
      </c>
      <c r="C104" s="602"/>
      <c r="D104" s="602"/>
      <c r="E104" s="602"/>
      <c r="F104" s="519"/>
    </row>
  </sheetData>
  <mergeCells count="4">
    <mergeCell ref="B104:E104"/>
    <mergeCell ref="A1:F1"/>
    <mergeCell ref="A50:E50"/>
    <mergeCell ref="A52:E52"/>
  </mergeCells>
  <pageMargins left="0.7" right="0.7" top="0.75" bottom="0.75" header="0.3" footer="0.3"/>
  <pageSetup scale="81" fitToHeight="0" orientation="portrait" r:id="rId1"/>
  <headerFooter>
    <oddFooter>&amp;L&amp;F&amp;R&amp;A</oddFooter>
  </headerFooter>
  <rowBreaks count="1" manualBreakCount="1">
    <brk id="50" max="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pageSetUpPr fitToPage="1"/>
  </sheetPr>
  <dimension ref="A1:K107"/>
  <sheetViews>
    <sheetView showGridLines="0" topLeftCell="A57" zoomScaleNormal="100" zoomScaleSheetLayoutView="85" workbookViewId="0">
      <selection activeCell="D11" sqref="D11"/>
    </sheetView>
  </sheetViews>
  <sheetFormatPr defaultRowHeight="13.2"/>
  <cols>
    <col min="1" max="1" width="8" bestFit="1" customWidth="1"/>
    <col min="2" max="2" width="59.109375" customWidth="1"/>
    <col min="3" max="3" width="6.33203125" customWidth="1"/>
    <col min="4" max="4" width="10.109375" bestFit="1" customWidth="1"/>
    <col min="5" max="5" width="12.6640625" bestFit="1" customWidth="1"/>
    <col min="6" max="6" width="20" customWidth="1"/>
  </cols>
  <sheetData>
    <row r="1" spans="1:6" ht="41.25" customHeight="1" thickBot="1">
      <c r="A1" s="593" t="s">
        <v>212</v>
      </c>
      <c r="B1" s="593"/>
    </row>
    <row r="2" spans="1:6" ht="27" customHeight="1" thickBot="1">
      <c r="A2" s="78" t="s">
        <v>0</v>
      </c>
      <c r="B2" s="79" t="s">
        <v>3</v>
      </c>
      <c r="C2" s="78" t="s">
        <v>1</v>
      </c>
      <c r="D2" s="78" t="s">
        <v>5</v>
      </c>
      <c r="E2" s="80" t="s">
        <v>77</v>
      </c>
      <c r="F2" s="80" t="s">
        <v>241</v>
      </c>
    </row>
    <row r="3" spans="1:6" ht="28.5" customHeight="1">
      <c r="A3" s="100">
        <v>2300</v>
      </c>
      <c r="B3" s="181" t="s">
        <v>39</v>
      </c>
      <c r="C3" s="182"/>
      <c r="D3" s="81"/>
      <c r="E3" s="183"/>
      <c r="F3" s="184"/>
    </row>
    <row r="4" spans="1:6" ht="15.6">
      <c r="A4" s="86"/>
      <c r="B4" s="185" t="s">
        <v>42</v>
      </c>
      <c r="C4" s="40"/>
      <c r="D4" s="85"/>
      <c r="E4" s="88"/>
      <c r="F4" s="44"/>
    </row>
    <row r="5" spans="1:6" ht="15.6">
      <c r="A5" s="86"/>
      <c r="B5" s="185" t="s">
        <v>41</v>
      </c>
      <c r="C5" s="40"/>
      <c r="D5" s="85"/>
      <c r="E5" s="88"/>
      <c r="F5" s="44"/>
    </row>
    <row r="6" spans="1:6" ht="31.2">
      <c r="A6" s="86">
        <v>23.01</v>
      </c>
      <c r="B6" s="505" t="s">
        <v>397</v>
      </c>
      <c r="C6" s="40"/>
      <c r="D6" s="93"/>
      <c r="E6" s="88"/>
      <c r="F6" s="37"/>
    </row>
    <row r="7" spans="1:6" ht="15.6">
      <c r="A7" s="86" t="s">
        <v>11</v>
      </c>
      <c r="B7" s="39" t="s">
        <v>273</v>
      </c>
      <c r="C7" s="40" t="s">
        <v>2</v>
      </c>
      <c r="D7" s="93">
        <v>900</v>
      </c>
      <c r="E7" s="91"/>
      <c r="F7" s="310"/>
    </row>
    <row r="8" spans="1:6" ht="15.6">
      <c r="A8" s="86" t="s">
        <v>9</v>
      </c>
      <c r="B8" s="39" t="s">
        <v>266</v>
      </c>
      <c r="C8" s="40"/>
      <c r="D8" s="93"/>
      <c r="E8" s="88"/>
      <c r="F8" s="310"/>
    </row>
    <row r="9" spans="1:6" ht="15.6">
      <c r="A9" s="86"/>
      <c r="B9" s="39" t="s">
        <v>267</v>
      </c>
      <c r="C9" s="40" t="s">
        <v>2</v>
      </c>
      <c r="D9" s="93">
        <v>1560</v>
      </c>
      <c r="E9" s="91"/>
      <c r="F9" s="310"/>
    </row>
    <row r="10" spans="1:6" ht="15.6">
      <c r="A10" s="89" t="s">
        <v>21</v>
      </c>
      <c r="B10" s="39" t="s">
        <v>226</v>
      </c>
      <c r="C10" s="40" t="s">
        <v>2</v>
      </c>
      <c r="D10" s="93">
        <v>50320</v>
      </c>
      <c r="E10" s="91"/>
      <c r="F10" s="310"/>
    </row>
    <row r="11" spans="1:6" ht="15.6">
      <c r="A11" s="86"/>
      <c r="B11" s="59"/>
      <c r="C11" s="34"/>
      <c r="D11" s="91"/>
      <c r="E11" s="91"/>
      <c r="F11" s="310"/>
    </row>
    <row r="12" spans="1:6" ht="15.6">
      <c r="A12" s="86">
        <v>23.02</v>
      </c>
      <c r="B12" s="42" t="s">
        <v>43</v>
      </c>
      <c r="C12" s="40"/>
      <c r="D12" s="91"/>
      <c r="E12" s="91"/>
      <c r="F12" s="310"/>
    </row>
    <row r="13" spans="1:6" ht="15.6">
      <c r="A13" s="89" t="s">
        <v>9</v>
      </c>
      <c r="B13" s="39" t="s">
        <v>205</v>
      </c>
      <c r="C13" s="40" t="s">
        <v>2</v>
      </c>
      <c r="D13" s="93">
        <v>25160</v>
      </c>
      <c r="E13" s="91"/>
      <c r="F13" s="310"/>
    </row>
    <row r="14" spans="1:6" ht="15.6">
      <c r="A14" s="89"/>
      <c r="B14" s="39"/>
      <c r="C14" s="40"/>
      <c r="D14" s="373"/>
      <c r="E14" s="91"/>
      <c r="F14" s="310"/>
    </row>
    <row r="15" spans="1:6" ht="15.6">
      <c r="A15" s="86">
        <v>23.04</v>
      </c>
      <c r="B15" s="39" t="s">
        <v>40</v>
      </c>
      <c r="C15" s="40"/>
      <c r="D15" s="373"/>
      <c r="E15" s="91"/>
      <c r="F15" s="310"/>
    </row>
    <row r="16" spans="1:6" ht="18">
      <c r="A16" s="89" t="s">
        <v>11</v>
      </c>
      <c r="B16" s="42" t="s">
        <v>45</v>
      </c>
      <c r="C16" s="40" t="s">
        <v>20</v>
      </c>
      <c r="D16" s="373">
        <v>150</v>
      </c>
      <c r="E16" s="91"/>
      <c r="F16" s="310"/>
    </row>
    <row r="17" spans="1:11" ht="18">
      <c r="A17" s="89" t="s">
        <v>9</v>
      </c>
      <c r="B17" s="42" t="s">
        <v>44</v>
      </c>
      <c r="C17" s="40" t="s">
        <v>19</v>
      </c>
      <c r="D17" s="373">
        <v>1000</v>
      </c>
      <c r="E17" s="91"/>
      <c r="F17" s="310"/>
    </row>
    <row r="18" spans="1:11" ht="15.6">
      <c r="A18" s="89"/>
      <c r="B18" s="42"/>
      <c r="C18" s="40"/>
      <c r="D18" s="373"/>
      <c r="E18" s="91"/>
      <c r="F18" s="310"/>
    </row>
    <row r="19" spans="1:11" ht="15.6">
      <c r="A19" s="86">
        <v>23.07</v>
      </c>
      <c r="B19" s="39" t="s">
        <v>48</v>
      </c>
      <c r="C19" s="40"/>
      <c r="D19" s="91"/>
      <c r="E19" s="91"/>
      <c r="F19" s="310"/>
    </row>
    <row r="20" spans="1:11" ht="18">
      <c r="A20" s="89" t="s">
        <v>11</v>
      </c>
      <c r="B20" s="39" t="s">
        <v>100</v>
      </c>
      <c r="C20" s="40" t="s">
        <v>19</v>
      </c>
      <c r="D20" s="91">
        <v>20200</v>
      </c>
      <c r="E20" s="91"/>
      <c r="F20" s="310"/>
    </row>
    <row r="21" spans="1:11" ht="18">
      <c r="A21" s="89" t="s">
        <v>9</v>
      </c>
      <c r="B21" s="39" t="s">
        <v>101</v>
      </c>
      <c r="C21" s="40" t="s">
        <v>19</v>
      </c>
      <c r="D21" s="91">
        <f>D20*10%</f>
        <v>2020</v>
      </c>
      <c r="E21" s="91"/>
      <c r="F21" s="310"/>
    </row>
    <row r="22" spans="1:11" ht="15.6">
      <c r="A22" s="86"/>
      <c r="B22" s="39"/>
      <c r="C22" s="40"/>
      <c r="D22" s="91"/>
      <c r="E22" s="88"/>
      <c r="F22" s="310"/>
    </row>
    <row r="23" spans="1:11" ht="15.6">
      <c r="A23" s="101" t="s">
        <v>264</v>
      </c>
      <c r="B23" s="64" t="s">
        <v>102</v>
      </c>
      <c r="C23" s="34"/>
      <c r="D23" s="91"/>
      <c r="E23" s="88"/>
      <c r="F23" s="310"/>
    </row>
    <row r="24" spans="1:11" ht="15.6">
      <c r="A24" s="86" t="s">
        <v>11</v>
      </c>
      <c r="B24" s="64" t="s">
        <v>121</v>
      </c>
      <c r="C24" s="34"/>
      <c r="D24" s="91"/>
      <c r="E24" s="88"/>
      <c r="F24" s="310"/>
    </row>
    <row r="25" spans="1:11" ht="15.6">
      <c r="A25" s="86"/>
      <c r="B25" s="64" t="s">
        <v>122</v>
      </c>
      <c r="C25" s="34"/>
      <c r="D25" s="91"/>
      <c r="E25" s="88"/>
      <c r="F25" s="310"/>
    </row>
    <row r="26" spans="1:11" ht="15.6">
      <c r="A26" s="89"/>
      <c r="B26" s="64" t="s">
        <v>123</v>
      </c>
      <c r="C26" s="64"/>
      <c r="D26" s="246"/>
      <c r="E26" s="64"/>
      <c r="F26" s="310"/>
      <c r="K26" s="236"/>
    </row>
    <row r="27" spans="1:11" ht="18">
      <c r="A27" s="89" t="s">
        <v>13</v>
      </c>
      <c r="B27" s="64" t="s">
        <v>46</v>
      </c>
      <c r="C27" s="40" t="s">
        <v>19</v>
      </c>
      <c r="D27" s="91">
        <v>20705</v>
      </c>
      <c r="E27" s="91"/>
      <c r="F27" s="310"/>
      <c r="K27" s="235"/>
    </row>
    <row r="28" spans="1:11" ht="18">
      <c r="A28" s="89" t="s">
        <v>26</v>
      </c>
      <c r="B28" s="64" t="s">
        <v>47</v>
      </c>
      <c r="C28" s="40" t="s">
        <v>19</v>
      </c>
      <c r="D28" s="91">
        <v>10360</v>
      </c>
      <c r="E28" s="91"/>
      <c r="F28" s="310"/>
    </row>
    <row r="29" spans="1:11" ht="15.6">
      <c r="A29" s="89"/>
      <c r="B29" s="64"/>
      <c r="C29" s="40"/>
      <c r="D29" s="91"/>
      <c r="E29" s="88"/>
      <c r="F29" s="310"/>
    </row>
    <row r="30" spans="1:11" ht="31.2">
      <c r="A30" s="89" t="s">
        <v>9</v>
      </c>
      <c r="B30" s="33" t="s">
        <v>490</v>
      </c>
      <c r="C30" s="40" t="s">
        <v>20</v>
      </c>
      <c r="D30" s="91">
        <v>150</v>
      </c>
      <c r="E30" s="91"/>
      <c r="F30" s="310"/>
    </row>
    <row r="31" spans="1:11" ht="15.6">
      <c r="A31" s="86"/>
      <c r="B31" s="64"/>
      <c r="C31" s="40"/>
      <c r="D31" s="91"/>
      <c r="E31" s="64"/>
      <c r="F31" s="310"/>
    </row>
    <row r="32" spans="1:11" ht="18">
      <c r="A32" s="86">
        <v>23.11</v>
      </c>
      <c r="B32" s="64" t="s">
        <v>124</v>
      </c>
      <c r="C32" s="40" t="s">
        <v>20</v>
      </c>
      <c r="D32" s="91">
        <v>20</v>
      </c>
      <c r="E32" s="91"/>
      <c r="F32" s="310"/>
    </row>
    <row r="33" spans="1:6" ht="15.6">
      <c r="A33" s="86"/>
      <c r="B33" s="64"/>
      <c r="C33" s="40"/>
      <c r="D33" s="91"/>
      <c r="E33" s="91"/>
      <c r="F33" s="310"/>
    </row>
    <row r="34" spans="1:6" ht="15.6">
      <c r="A34" s="86">
        <v>23.12</v>
      </c>
      <c r="B34" s="64" t="s">
        <v>35</v>
      </c>
      <c r="C34" s="40"/>
      <c r="D34" s="91"/>
      <c r="E34" s="91"/>
      <c r="F34" s="310"/>
    </row>
    <row r="35" spans="1:6" ht="15.6">
      <c r="A35" s="86" t="s">
        <v>21</v>
      </c>
      <c r="B35" s="64" t="s">
        <v>390</v>
      </c>
      <c r="C35" s="40" t="s">
        <v>33</v>
      </c>
      <c r="D35" s="91">
        <v>47850</v>
      </c>
      <c r="E35" s="91"/>
      <c r="F35" s="310"/>
    </row>
    <row r="36" spans="1:6" ht="15.6">
      <c r="A36" s="560"/>
      <c r="B36" s="561"/>
      <c r="C36" s="40"/>
      <c r="D36" s="91"/>
      <c r="E36" s="91"/>
      <c r="F36" s="310"/>
    </row>
    <row r="37" spans="1:6" ht="15.6">
      <c r="A37" s="559" t="s">
        <v>455</v>
      </c>
      <c r="B37" s="559" t="s">
        <v>456</v>
      </c>
      <c r="C37" s="40"/>
      <c r="D37" s="91"/>
      <c r="E37" s="91"/>
      <c r="F37" s="310"/>
    </row>
    <row r="38" spans="1:6" ht="15.6">
      <c r="A38" s="86" t="s">
        <v>13</v>
      </c>
      <c r="B38" s="64" t="s">
        <v>458</v>
      </c>
      <c r="C38" s="40" t="s">
        <v>191</v>
      </c>
      <c r="D38" s="91">
        <v>5</v>
      </c>
      <c r="E38" s="91"/>
      <c r="F38" s="310"/>
    </row>
    <row r="39" spans="1:6" ht="15.6">
      <c r="A39" s="86" t="s">
        <v>26</v>
      </c>
      <c r="B39" s="64" t="s">
        <v>459</v>
      </c>
      <c r="C39" s="40" t="s">
        <v>191</v>
      </c>
      <c r="D39" s="91">
        <v>7</v>
      </c>
      <c r="E39" s="91"/>
      <c r="F39" s="310"/>
    </row>
    <row r="40" spans="1:6" ht="15.6">
      <c r="A40" s="86" t="s">
        <v>293</v>
      </c>
      <c r="B40" s="64" t="s">
        <v>460</v>
      </c>
      <c r="C40" s="40" t="s">
        <v>191</v>
      </c>
      <c r="D40" s="91">
        <v>4</v>
      </c>
      <c r="E40" s="91"/>
      <c r="F40" s="310"/>
    </row>
    <row r="41" spans="1:6" ht="15.6">
      <c r="A41" s="86" t="s">
        <v>457</v>
      </c>
      <c r="B41" s="64" t="s">
        <v>461</v>
      </c>
      <c r="C41" s="40" t="s">
        <v>191</v>
      </c>
      <c r="D41" s="91">
        <v>6</v>
      </c>
      <c r="E41" s="91"/>
      <c r="F41" s="310"/>
    </row>
    <row r="42" spans="1:6" ht="15.6">
      <c r="A42" s="86"/>
      <c r="B42" s="64"/>
      <c r="C42" s="40"/>
      <c r="D42" s="91"/>
      <c r="E42" s="91"/>
      <c r="F42" s="310"/>
    </row>
    <row r="43" spans="1:6" ht="17.399999999999999">
      <c r="A43" s="86" t="s">
        <v>391</v>
      </c>
      <c r="B43" s="64" t="s">
        <v>392</v>
      </c>
      <c r="C43" s="491"/>
      <c r="D43" s="492"/>
      <c r="E43" s="91"/>
      <c r="F43" s="310"/>
    </row>
    <row r="44" spans="1:6" ht="17.399999999999999">
      <c r="A44" s="86"/>
      <c r="B44" s="64" t="s">
        <v>491</v>
      </c>
      <c r="C44" s="491"/>
      <c r="D44" s="492"/>
      <c r="E44" s="91"/>
      <c r="F44" s="310"/>
    </row>
    <row r="45" spans="1:6" ht="17.399999999999999">
      <c r="A45" s="86" t="s">
        <v>11</v>
      </c>
      <c r="B45" s="64" t="s">
        <v>393</v>
      </c>
      <c r="C45" s="491"/>
      <c r="D45" s="91"/>
      <c r="E45" s="91"/>
      <c r="F45" s="310"/>
    </row>
    <row r="46" spans="1:6" ht="15.6">
      <c r="A46" s="86" t="s">
        <v>13</v>
      </c>
      <c r="B46" s="64" t="s">
        <v>492</v>
      </c>
      <c r="C46" s="40" t="s">
        <v>2</v>
      </c>
      <c r="D46" s="91">
        <v>1700</v>
      </c>
      <c r="E46" s="91"/>
      <c r="F46" s="310"/>
    </row>
    <row r="47" spans="1:6" ht="15.6">
      <c r="A47" s="86"/>
      <c r="B47" s="64"/>
      <c r="C47" s="40"/>
      <c r="D47" s="91"/>
      <c r="E47" s="91"/>
      <c r="F47" s="310"/>
    </row>
    <row r="48" spans="1:6" ht="15.6">
      <c r="A48" s="86" t="s">
        <v>9</v>
      </c>
      <c r="B48" s="64" t="s">
        <v>493</v>
      </c>
      <c r="C48" s="40"/>
      <c r="D48" s="91"/>
      <c r="E48" s="91"/>
      <c r="F48" s="310" t="str">
        <f t="shared" ref="F48" si="0">IF(E48="","",E48*D48)</f>
        <v/>
      </c>
    </row>
    <row r="49" spans="1:6" ht="15.6">
      <c r="A49" s="86" t="s">
        <v>13</v>
      </c>
      <c r="B49" s="64" t="s">
        <v>492</v>
      </c>
      <c r="C49" s="40" t="s">
        <v>2</v>
      </c>
      <c r="D49" s="91">
        <v>1000</v>
      </c>
      <c r="E49" s="91"/>
      <c r="F49" s="310"/>
    </row>
    <row r="50" spans="1:6" ht="15.6">
      <c r="A50" s="86"/>
      <c r="B50" s="64"/>
      <c r="C50" s="40"/>
      <c r="D50" s="91"/>
      <c r="E50" s="91"/>
      <c r="F50" s="310"/>
    </row>
    <row r="51" spans="1:6" ht="16.2" thickBot="1">
      <c r="A51" s="86"/>
      <c r="B51" s="64"/>
      <c r="C51" s="40"/>
      <c r="D51" s="91"/>
      <c r="E51" s="91"/>
      <c r="F51" s="310"/>
    </row>
    <row r="52" spans="1:6" ht="27" customHeight="1" thickBot="1">
      <c r="A52" s="606" t="s">
        <v>227</v>
      </c>
      <c r="B52" s="607"/>
      <c r="C52" s="607"/>
      <c r="D52" s="607"/>
      <c r="E52" s="608"/>
      <c r="F52" s="268">
        <f>SUM(F7:F51)</f>
        <v>0</v>
      </c>
    </row>
    <row r="53" spans="1:6" ht="13.8" thickBot="1"/>
    <row r="54" spans="1:6" ht="30" customHeight="1" thickBot="1">
      <c r="A54" s="263" t="s">
        <v>0</v>
      </c>
      <c r="B54" s="267" t="s">
        <v>3</v>
      </c>
      <c r="C54" s="266" t="s">
        <v>1</v>
      </c>
      <c r="D54" s="265" t="s">
        <v>5</v>
      </c>
      <c r="E54" s="264" t="s">
        <v>77</v>
      </c>
      <c r="F54" s="264" t="s">
        <v>241</v>
      </c>
    </row>
    <row r="55" spans="1:6" ht="25.5" customHeight="1">
      <c r="A55" s="96"/>
      <c r="B55" s="269" t="s">
        <v>228</v>
      </c>
      <c r="C55" s="270"/>
      <c r="D55" s="271"/>
      <c r="E55" s="272"/>
      <c r="F55" s="262">
        <f>F52</f>
        <v>0</v>
      </c>
    </row>
    <row r="56" spans="1:6" ht="15.6">
      <c r="A56" s="89"/>
      <c r="B56" s="39"/>
      <c r="C56" s="40"/>
      <c r="D56" s="93"/>
      <c r="E56" s="248"/>
      <c r="F56" s="327" t="str">
        <f>IF(E56="","",E56*D56)</f>
        <v/>
      </c>
    </row>
    <row r="57" spans="1:6" ht="15.6">
      <c r="A57" s="89" t="s">
        <v>229</v>
      </c>
      <c r="B57" s="39" t="s">
        <v>230</v>
      </c>
      <c r="C57" s="40"/>
      <c r="D57" s="93"/>
      <c r="E57" s="248"/>
      <c r="F57" s="327" t="str">
        <f>IF(E57="","",E57*D57)</f>
        <v/>
      </c>
    </row>
    <row r="58" spans="1:6" ht="15.6">
      <c r="A58" s="89" t="s">
        <v>11</v>
      </c>
      <c r="B58" s="39" t="s">
        <v>494</v>
      </c>
      <c r="C58" s="40" t="s">
        <v>27</v>
      </c>
      <c r="D58" s="93">
        <v>50</v>
      </c>
      <c r="E58" s="248">
        <v>90000</v>
      </c>
      <c r="F58" s="310"/>
    </row>
    <row r="59" spans="1:6" ht="15.6">
      <c r="A59" s="89" t="s">
        <v>9</v>
      </c>
      <c r="B59" s="39" t="s">
        <v>231</v>
      </c>
      <c r="C59" s="40" t="s">
        <v>27</v>
      </c>
      <c r="D59" s="93">
        <v>20</v>
      </c>
      <c r="E59" s="248">
        <v>100000</v>
      </c>
      <c r="F59" s="310"/>
    </row>
    <row r="60" spans="1:6" ht="15.6">
      <c r="A60" s="89"/>
      <c r="B60" s="39"/>
      <c r="C60" s="40"/>
      <c r="D60" s="93"/>
      <c r="E60" s="248"/>
      <c r="F60" s="327"/>
    </row>
    <row r="61" spans="1:6" ht="15.6">
      <c r="A61" s="89" t="s">
        <v>404</v>
      </c>
      <c r="B61" s="39" t="s">
        <v>405</v>
      </c>
      <c r="C61" s="40"/>
      <c r="D61" s="93"/>
      <c r="E61" s="248"/>
      <c r="F61" s="327"/>
    </row>
    <row r="62" spans="1:6" ht="46.8">
      <c r="A62" s="89" t="s">
        <v>11</v>
      </c>
      <c r="B62" s="505" t="s">
        <v>512</v>
      </c>
      <c r="C62" s="40" t="s">
        <v>20</v>
      </c>
      <c r="D62" s="93">
        <f>350+(90*6*0.2*5)</f>
        <v>890</v>
      </c>
      <c r="E62" s="91">
        <v>400000</v>
      </c>
      <c r="F62" s="310"/>
    </row>
    <row r="63" spans="1:6" ht="15.6">
      <c r="A63" s="89"/>
      <c r="B63" s="33"/>
      <c r="C63" s="40"/>
      <c r="D63" s="93"/>
      <c r="E63" s="244"/>
      <c r="F63" s="327"/>
    </row>
    <row r="64" spans="1:6" ht="15.6">
      <c r="A64" s="186"/>
      <c r="B64" s="187"/>
      <c r="C64" s="187"/>
      <c r="D64" s="187"/>
      <c r="E64" s="187"/>
      <c r="F64" s="261"/>
    </row>
    <row r="65" spans="1:6" ht="15.6">
      <c r="A65" s="186"/>
      <c r="B65" s="187"/>
      <c r="C65" s="187"/>
      <c r="D65" s="187"/>
      <c r="E65" s="187"/>
      <c r="F65" s="261"/>
    </row>
    <row r="66" spans="1:6" ht="15.6">
      <c r="A66" s="186"/>
      <c r="B66" s="187"/>
      <c r="C66" s="187"/>
      <c r="D66" s="187"/>
      <c r="E66" s="187"/>
      <c r="F66" s="261"/>
    </row>
    <row r="67" spans="1:6" ht="15.6">
      <c r="A67" s="186"/>
      <c r="B67" s="187"/>
      <c r="C67" s="187"/>
      <c r="D67" s="187"/>
      <c r="E67" s="187"/>
      <c r="F67" s="261"/>
    </row>
    <row r="68" spans="1:6" ht="15.6">
      <c r="A68" s="186"/>
      <c r="B68" s="187"/>
      <c r="C68" s="187"/>
      <c r="D68" s="187"/>
      <c r="E68" s="187"/>
      <c r="F68" s="261"/>
    </row>
    <row r="69" spans="1:6" ht="15.6">
      <c r="A69" s="186"/>
      <c r="B69" s="187"/>
      <c r="C69" s="187"/>
      <c r="D69" s="187"/>
      <c r="E69" s="187"/>
      <c r="F69" s="261"/>
    </row>
    <row r="70" spans="1:6" ht="15.6">
      <c r="A70" s="186"/>
      <c r="B70" s="187"/>
      <c r="C70" s="187"/>
      <c r="D70" s="187"/>
      <c r="E70" s="187"/>
      <c r="F70" s="261"/>
    </row>
    <row r="71" spans="1:6" ht="15.6">
      <c r="A71" s="186"/>
      <c r="B71" s="187"/>
      <c r="C71" s="187"/>
      <c r="D71" s="187"/>
      <c r="E71" s="187"/>
      <c r="F71" s="261"/>
    </row>
    <row r="72" spans="1:6" ht="15.6">
      <c r="A72" s="186"/>
      <c r="B72" s="187"/>
      <c r="C72" s="187"/>
      <c r="D72" s="187"/>
      <c r="E72" s="187"/>
      <c r="F72" s="261"/>
    </row>
    <row r="73" spans="1:6" ht="15.6">
      <c r="A73" s="186"/>
      <c r="B73" s="187"/>
      <c r="C73" s="187"/>
      <c r="D73" s="187"/>
      <c r="E73" s="187"/>
      <c r="F73" s="261"/>
    </row>
    <row r="74" spans="1:6" ht="15.6">
      <c r="A74" s="186"/>
      <c r="B74" s="187"/>
      <c r="C74" s="187"/>
      <c r="D74" s="187"/>
      <c r="E74" s="187"/>
      <c r="F74" s="261"/>
    </row>
    <row r="75" spans="1:6" ht="15.6">
      <c r="A75" s="186"/>
      <c r="B75" s="187"/>
      <c r="C75" s="187"/>
      <c r="D75" s="187"/>
      <c r="E75" s="187"/>
      <c r="F75" s="261"/>
    </row>
    <row r="76" spans="1:6" ht="15.6">
      <c r="A76" s="186"/>
      <c r="B76" s="187"/>
      <c r="C76" s="187"/>
      <c r="D76" s="187"/>
      <c r="E76" s="187"/>
      <c r="F76" s="261"/>
    </row>
    <row r="77" spans="1:6" ht="15.6">
      <c r="A77" s="186"/>
      <c r="B77" s="187"/>
      <c r="C77" s="187"/>
      <c r="D77" s="187"/>
      <c r="E77" s="187"/>
      <c r="F77" s="261"/>
    </row>
    <row r="78" spans="1:6" ht="15.6">
      <c r="A78" s="186"/>
      <c r="B78" s="187"/>
      <c r="C78" s="187"/>
      <c r="D78" s="187"/>
      <c r="E78" s="187"/>
      <c r="F78" s="261"/>
    </row>
    <row r="79" spans="1:6" ht="15.6">
      <c r="A79" s="186"/>
      <c r="B79" s="187"/>
      <c r="C79" s="187"/>
      <c r="D79" s="187"/>
      <c r="E79" s="187"/>
      <c r="F79" s="261"/>
    </row>
    <row r="80" spans="1:6" ht="15.6">
      <c r="A80" s="186"/>
      <c r="B80" s="187"/>
      <c r="C80" s="187"/>
      <c r="D80" s="187"/>
      <c r="E80" s="187"/>
      <c r="F80" s="261"/>
    </row>
    <row r="81" spans="1:6" ht="15.6">
      <c r="A81" s="186"/>
      <c r="B81" s="187"/>
      <c r="C81" s="187"/>
      <c r="D81" s="187"/>
      <c r="E81" s="187"/>
      <c r="F81" s="261"/>
    </row>
    <row r="82" spans="1:6" ht="15.6">
      <c r="A82" s="186"/>
      <c r="B82" s="187"/>
      <c r="C82" s="187"/>
      <c r="D82" s="187"/>
      <c r="E82" s="187"/>
      <c r="F82" s="261"/>
    </row>
    <row r="83" spans="1:6" ht="15.6">
      <c r="A83" s="186"/>
      <c r="B83" s="187"/>
      <c r="C83" s="187"/>
      <c r="D83" s="187"/>
      <c r="E83" s="187"/>
      <c r="F83" s="261"/>
    </row>
    <row r="84" spans="1:6" ht="15.6">
      <c r="A84" s="186"/>
      <c r="B84" s="187"/>
      <c r="C84" s="187"/>
      <c r="D84" s="187"/>
      <c r="E84" s="187"/>
      <c r="F84" s="261"/>
    </row>
    <row r="85" spans="1:6" ht="15.6">
      <c r="A85" s="186"/>
      <c r="B85" s="187"/>
      <c r="C85" s="187"/>
      <c r="D85" s="187"/>
      <c r="E85" s="187"/>
      <c r="F85" s="261"/>
    </row>
    <row r="86" spans="1:6" ht="15.6">
      <c r="A86" s="186"/>
      <c r="B86" s="187"/>
      <c r="C86" s="187"/>
      <c r="D86" s="187"/>
      <c r="E86" s="187"/>
      <c r="F86" s="261"/>
    </row>
    <row r="87" spans="1:6" ht="15.6">
      <c r="A87" s="186"/>
      <c r="B87" s="187"/>
      <c r="C87" s="187"/>
      <c r="D87" s="187"/>
      <c r="E87" s="187"/>
      <c r="F87" s="261"/>
    </row>
    <row r="88" spans="1:6" ht="15.6">
      <c r="A88" s="186"/>
      <c r="B88" s="187"/>
      <c r="C88" s="187"/>
      <c r="D88" s="187"/>
      <c r="E88" s="187"/>
      <c r="F88" s="261"/>
    </row>
    <row r="89" spans="1:6" ht="15.6">
      <c r="A89" s="186"/>
      <c r="B89" s="187"/>
      <c r="C89" s="187"/>
      <c r="D89" s="187"/>
      <c r="E89" s="187"/>
      <c r="F89" s="261"/>
    </row>
    <row r="90" spans="1:6" ht="15.6">
      <c r="A90" s="186"/>
      <c r="B90" s="187"/>
      <c r="C90" s="187"/>
      <c r="D90" s="187"/>
      <c r="E90" s="187"/>
      <c r="F90" s="261"/>
    </row>
    <row r="91" spans="1:6" ht="15.6">
      <c r="A91" s="186"/>
      <c r="B91" s="187"/>
      <c r="C91" s="187"/>
      <c r="D91" s="187"/>
      <c r="E91" s="187"/>
      <c r="F91" s="261"/>
    </row>
    <row r="92" spans="1:6" ht="15.6">
      <c r="A92" s="186"/>
      <c r="B92" s="187"/>
      <c r="C92" s="187"/>
      <c r="D92" s="187"/>
      <c r="E92" s="187"/>
      <c r="F92" s="261"/>
    </row>
    <row r="93" spans="1:6" ht="15.6">
      <c r="A93" s="186"/>
      <c r="B93" s="187"/>
      <c r="C93" s="187"/>
      <c r="D93" s="187"/>
      <c r="E93" s="187"/>
      <c r="F93" s="261"/>
    </row>
    <row r="94" spans="1:6" ht="15.6">
      <c r="A94" s="186"/>
      <c r="B94" s="187"/>
      <c r="C94" s="187"/>
      <c r="D94" s="187"/>
      <c r="E94" s="187"/>
      <c r="F94" s="261"/>
    </row>
    <row r="95" spans="1:6" ht="15.6">
      <c r="A95" s="186"/>
      <c r="B95" s="187"/>
      <c r="C95" s="187"/>
      <c r="D95" s="187"/>
      <c r="E95" s="187"/>
      <c r="F95" s="261"/>
    </row>
    <row r="96" spans="1:6" ht="15.6">
      <c r="A96" s="186"/>
      <c r="B96" s="187"/>
      <c r="C96" s="187"/>
      <c r="D96" s="187"/>
      <c r="E96" s="187"/>
      <c r="F96" s="261"/>
    </row>
    <row r="97" spans="1:6" ht="15.6">
      <c r="A97" s="186"/>
      <c r="B97" s="187"/>
      <c r="C97" s="187"/>
      <c r="D97" s="187"/>
      <c r="E97" s="187"/>
      <c r="F97" s="261"/>
    </row>
    <row r="98" spans="1:6" ht="15.6">
      <c r="A98" s="186"/>
      <c r="B98" s="187"/>
      <c r="C98" s="187"/>
      <c r="D98" s="187"/>
      <c r="E98" s="187"/>
      <c r="F98" s="261"/>
    </row>
    <row r="99" spans="1:6" ht="15.6">
      <c r="A99" s="186"/>
      <c r="B99" s="187"/>
      <c r="C99" s="187"/>
      <c r="D99" s="187"/>
      <c r="E99" s="187"/>
      <c r="F99" s="261"/>
    </row>
    <row r="100" spans="1:6" ht="15.6">
      <c r="A100" s="186"/>
      <c r="B100" s="187"/>
      <c r="C100" s="187"/>
      <c r="D100" s="187"/>
      <c r="E100" s="187"/>
      <c r="F100" s="261"/>
    </row>
    <row r="101" spans="1:6" ht="15.6">
      <c r="A101" s="186"/>
      <c r="B101" s="187"/>
      <c r="C101" s="187"/>
      <c r="D101" s="187"/>
      <c r="E101" s="187"/>
      <c r="F101" s="261"/>
    </row>
    <row r="102" spans="1:6" ht="15.6">
      <c r="A102" s="186"/>
      <c r="B102" s="187"/>
      <c r="C102" s="187"/>
      <c r="D102" s="187"/>
      <c r="E102" s="187"/>
      <c r="F102" s="261"/>
    </row>
    <row r="103" spans="1:6" ht="15.6">
      <c r="A103" s="186"/>
      <c r="B103" s="187"/>
      <c r="C103" s="187"/>
      <c r="D103" s="187"/>
      <c r="E103" s="187"/>
      <c r="F103" s="261"/>
    </row>
    <row r="104" spans="1:6" ht="15.6">
      <c r="A104" s="186"/>
      <c r="B104" s="187"/>
      <c r="C104" s="187"/>
      <c r="D104" s="187"/>
      <c r="E104" s="187"/>
      <c r="F104" s="261"/>
    </row>
    <row r="105" spans="1:6" ht="15.6">
      <c r="A105" s="186"/>
      <c r="B105" s="187"/>
      <c r="C105" s="187"/>
      <c r="D105" s="187"/>
      <c r="E105" s="187"/>
      <c r="F105" s="261"/>
    </row>
    <row r="106" spans="1:6" ht="16.2" thickBot="1">
      <c r="A106" s="186"/>
      <c r="B106" s="187"/>
      <c r="C106" s="187"/>
      <c r="D106" s="187"/>
      <c r="E106" s="187"/>
      <c r="F106" s="261"/>
    </row>
    <row r="107" spans="1:6" ht="30" customHeight="1" thickBot="1">
      <c r="A107" s="102">
        <v>2300</v>
      </c>
      <c r="B107" s="601" t="s">
        <v>90</v>
      </c>
      <c r="C107" s="602"/>
      <c r="D107" s="602"/>
      <c r="E107" s="602"/>
      <c r="F107" s="105">
        <f>SUM(F55:F106)</f>
        <v>0</v>
      </c>
    </row>
  </sheetData>
  <mergeCells count="3">
    <mergeCell ref="B107:E107"/>
    <mergeCell ref="A1:B1"/>
    <mergeCell ref="A52:E52"/>
  </mergeCells>
  <pageMargins left="0.7" right="0.7" top="0.75" bottom="0.75" header="0.3" footer="0.3"/>
  <pageSetup scale="79" fitToHeight="0" orientation="portrait" r:id="rId1"/>
  <headerFooter>
    <oddFooter>&amp;L&amp;F&amp;R&amp;A</oddFooter>
  </headerFooter>
  <rowBreaks count="1" manualBreakCount="1">
    <brk id="52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pageSetUpPr fitToPage="1"/>
  </sheetPr>
  <dimension ref="A1:F50"/>
  <sheetViews>
    <sheetView showGridLines="0" topLeftCell="B1" zoomScaleNormal="100" zoomScaleSheetLayoutView="100" workbookViewId="0">
      <selection activeCell="D11" sqref="D11"/>
    </sheetView>
  </sheetViews>
  <sheetFormatPr defaultColWidth="9.109375" defaultRowHeight="13.2"/>
  <cols>
    <col min="1" max="1" width="7" style="210" customWidth="1"/>
    <col min="2" max="2" width="44.6640625" style="210" customWidth="1"/>
    <col min="3" max="3" width="7.5546875" style="210" customWidth="1"/>
    <col min="4" max="4" width="8.44140625" style="210" customWidth="1"/>
    <col min="5" max="5" width="12.6640625" style="210" customWidth="1"/>
    <col min="6" max="6" width="15.77734375" style="210" customWidth="1"/>
    <col min="7" max="16384" width="9.109375" style="210"/>
  </cols>
  <sheetData>
    <row r="1" spans="1:6" ht="46.5" customHeight="1" thickBot="1">
      <c r="A1" s="609" t="s">
        <v>275</v>
      </c>
      <c r="B1" s="609"/>
    </row>
    <row r="2" spans="1:6" ht="30" customHeight="1" thickBot="1">
      <c r="A2" s="496" t="s">
        <v>0</v>
      </c>
      <c r="B2" s="337" t="s">
        <v>3</v>
      </c>
      <c r="C2" s="337" t="s">
        <v>1</v>
      </c>
      <c r="D2" s="337" t="s">
        <v>5</v>
      </c>
      <c r="E2" s="337" t="s">
        <v>77</v>
      </c>
      <c r="F2" s="497" t="s">
        <v>69</v>
      </c>
    </row>
    <row r="3" spans="1:6" ht="24.75" customHeight="1">
      <c r="A3" s="338">
        <v>2500</v>
      </c>
      <c r="B3" s="337" t="s">
        <v>276</v>
      </c>
      <c r="C3" s="339"/>
      <c r="D3" s="343"/>
      <c r="E3" s="344"/>
      <c r="F3" s="340"/>
    </row>
    <row r="4" spans="1:6" ht="23.25" customHeight="1">
      <c r="A4" s="282"/>
      <c r="B4" s="345" t="s">
        <v>277</v>
      </c>
      <c r="C4" s="346"/>
      <c r="D4" s="347"/>
      <c r="E4" s="243"/>
      <c r="F4" s="348"/>
    </row>
    <row r="5" spans="1:6" ht="15.6">
      <c r="A5" s="282">
        <v>25.01</v>
      </c>
      <c r="B5" s="249" t="s">
        <v>278</v>
      </c>
      <c r="C5" s="249"/>
      <c r="D5" s="249"/>
      <c r="E5" s="249"/>
      <c r="F5" s="349"/>
    </row>
    <row r="6" spans="1:6" ht="18">
      <c r="A6" s="282" t="s">
        <v>9</v>
      </c>
      <c r="B6" s="249" t="s">
        <v>279</v>
      </c>
      <c r="C6" s="251" t="s">
        <v>19</v>
      </c>
      <c r="D6" s="255">
        <v>2520</v>
      </c>
      <c r="E6" s="243"/>
      <c r="F6" s="310"/>
    </row>
    <row r="7" spans="1:6" ht="15.6">
      <c r="A7" s="282"/>
      <c r="B7" s="249"/>
      <c r="C7" s="251"/>
      <c r="D7" s="255"/>
      <c r="E7" s="243"/>
      <c r="F7" s="310"/>
    </row>
    <row r="8" spans="1:6" ht="15.6">
      <c r="A8" s="282">
        <v>25.03</v>
      </c>
      <c r="B8" s="249" t="s">
        <v>280</v>
      </c>
      <c r="C8" s="251"/>
      <c r="D8" s="255"/>
      <c r="E8" s="243"/>
      <c r="F8" s="310"/>
    </row>
    <row r="9" spans="1:6" ht="18">
      <c r="A9" s="282"/>
      <c r="B9" s="249" t="s">
        <v>281</v>
      </c>
      <c r="C9" s="251" t="s">
        <v>20</v>
      </c>
      <c r="D9" s="255">
        <v>150</v>
      </c>
      <c r="E9" s="243"/>
      <c r="F9" s="310"/>
    </row>
    <row r="10" spans="1:6" ht="15.6">
      <c r="A10" s="282"/>
      <c r="B10" s="249"/>
      <c r="C10" s="251"/>
      <c r="D10" s="350"/>
      <c r="E10" s="243"/>
      <c r="F10" s="310"/>
    </row>
    <row r="11" spans="1:6" ht="18">
      <c r="A11" s="282">
        <v>25.07</v>
      </c>
      <c r="B11" s="249" t="s">
        <v>282</v>
      </c>
      <c r="C11" s="251" t="s">
        <v>20</v>
      </c>
      <c r="D11" s="255">
        <v>80</v>
      </c>
      <c r="E11" s="243"/>
      <c r="F11" s="310"/>
    </row>
    <row r="12" spans="1:6" ht="15.6">
      <c r="A12" s="282"/>
      <c r="B12" s="249"/>
      <c r="C12" s="251"/>
      <c r="D12" s="351"/>
      <c r="E12" s="243"/>
      <c r="F12" s="341"/>
    </row>
    <row r="13" spans="1:6" ht="15.6">
      <c r="A13" s="282"/>
      <c r="B13" s="249"/>
      <c r="C13" s="251"/>
      <c r="D13" s="351"/>
      <c r="E13" s="243"/>
      <c r="F13" s="341"/>
    </row>
    <row r="14" spans="1:6" ht="15.6">
      <c r="A14" s="282"/>
      <c r="B14" s="249"/>
      <c r="C14" s="251"/>
      <c r="D14" s="351"/>
      <c r="E14" s="243"/>
      <c r="F14" s="341"/>
    </row>
    <row r="15" spans="1:6" ht="15.6">
      <c r="A15" s="282"/>
      <c r="B15" s="249"/>
      <c r="C15" s="251"/>
      <c r="D15" s="351"/>
      <c r="E15" s="243"/>
      <c r="F15" s="341"/>
    </row>
    <row r="16" spans="1:6" ht="15.6">
      <c r="A16" s="282"/>
      <c r="B16" s="249"/>
      <c r="C16" s="251"/>
      <c r="D16" s="351"/>
      <c r="E16" s="243"/>
      <c r="F16" s="341"/>
    </row>
    <row r="17" spans="1:6" ht="15.6">
      <c r="A17" s="282"/>
      <c r="B17" s="249"/>
      <c r="C17" s="251"/>
      <c r="D17" s="351"/>
      <c r="E17" s="243"/>
      <c r="F17" s="341"/>
    </row>
    <row r="18" spans="1:6" ht="15.6">
      <c r="A18" s="282"/>
      <c r="B18" s="249"/>
      <c r="C18" s="251"/>
      <c r="D18" s="351"/>
      <c r="E18" s="243"/>
      <c r="F18" s="341"/>
    </row>
    <row r="19" spans="1:6" ht="15.6">
      <c r="A19" s="282"/>
      <c r="B19" s="249"/>
      <c r="C19" s="251"/>
      <c r="D19" s="351"/>
      <c r="E19" s="243"/>
      <c r="F19" s="341"/>
    </row>
    <row r="20" spans="1:6" ht="15.6">
      <c r="A20" s="282"/>
      <c r="B20" s="249"/>
      <c r="C20" s="251"/>
      <c r="D20" s="351"/>
      <c r="E20" s="243"/>
      <c r="F20" s="341"/>
    </row>
    <row r="21" spans="1:6" ht="15.6">
      <c r="A21" s="282"/>
      <c r="B21" s="249"/>
      <c r="C21" s="251"/>
      <c r="D21" s="351"/>
      <c r="E21" s="243"/>
      <c r="F21" s="341"/>
    </row>
    <row r="22" spans="1:6" ht="15.6">
      <c r="A22" s="282"/>
      <c r="B22" s="249"/>
      <c r="C22" s="251"/>
      <c r="D22" s="351"/>
      <c r="E22" s="243"/>
      <c r="F22" s="341"/>
    </row>
    <row r="23" spans="1:6" ht="15.6">
      <c r="A23" s="282"/>
      <c r="B23" s="249"/>
      <c r="C23" s="251"/>
      <c r="D23" s="351"/>
      <c r="E23" s="243"/>
      <c r="F23" s="341"/>
    </row>
    <row r="24" spans="1:6" ht="15.6">
      <c r="A24" s="282"/>
      <c r="B24" s="249"/>
      <c r="C24" s="251"/>
      <c r="D24" s="351"/>
      <c r="E24" s="243"/>
      <c r="F24" s="341"/>
    </row>
    <row r="25" spans="1:6" ht="15.6">
      <c r="A25" s="282"/>
      <c r="B25" s="249"/>
      <c r="C25" s="251"/>
      <c r="D25" s="351"/>
      <c r="E25" s="243"/>
      <c r="F25" s="341"/>
    </row>
    <row r="26" spans="1:6" ht="15.6">
      <c r="A26" s="282"/>
      <c r="B26" s="249"/>
      <c r="C26" s="251"/>
      <c r="D26" s="351"/>
      <c r="E26" s="243"/>
      <c r="F26" s="341"/>
    </row>
    <row r="27" spans="1:6" ht="15.6">
      <c r="A27" s="282"/>
      <c r="B27" s="249"/>
      <c r="C27" s="251"/>
      <c r="D27" s="351"/>
      <c r="E27" s="243"/>
      <c r="F27" s="341"/>
    </row>
    <row r="28" spans="1:6" ht="15.6">
      <c r="A28" s="282"/>
      <c r="B28" s="249"/>
      <c r="C28" s="251"/>
      <c r="D28" s="351"/>
      <c r="E28" s="243"/>
      <c r="F28" s="341"/>
    </row>
    <row r="29" spans="1:6" ht="15.6">
      <c r="A29" s="282"/>
      <c r="B29" s="249"/>
      <c r="C29" s="251"/>
      <c r="D29" s="351"/>
      <c r="E29" s="243"/>
      <c r="F29" s="341"/>
    </row>
    <row r="30" spans="1:6" ht="15.6">
      <c r="A30" s="282"/>
      <c r="B30" s="249"/>
      <c r="C30" s="251"/>
      <c r="D30" s="351"/>
      <c r="E30" s="243"/>
      <c r="F30" s="341"/>
    </row>
    <row r="31" spans="1:6" ht="15.6">
      <c r="A31" s="282"/>
      <c r="B31" s="249"/>
      <c r="C31" s="251"/>
      <c r="D31" s="351"/>
      <c r="E31" s="243"/>
      <c r="F31" s="341"/>
    </row>
    <row r="32" spans="1:6" ht="15.6">
      <c r="A32" s="282"/>
      <c r="B32" s="249"/>
      <c r="C32" s="251"/>
      <c r="D32" s="351"/>
      <c r="E32" s="243"/>
      <c r="F32" s="341"/>
    </row>
    <row r="33" spans="1:6" ht="15.6">
      <c r="A33" s="282"/>
      <c r="B33" s="249"/>
      <c r="C33" s="251"/>
      <c r="D33" s="351"/>
      <c r="E33" s="243"/>
      <c r="F33" s="341"/>
    </row>
    <row r="34" spans="1:6" ht="15.6">
      <c r="A34" s="282"/>
      <c r="B34" s="249"/>
      <c r="C34" s="251"/>
      <c r="D34" s="351"/>
      <c r="E34" s="243"/>
      <c r="F34" s="341"/>
    </row>
    <row r="35" spans="1:6" ht="15.6">
      <c r="A35" s="282"/>
      <c r="B35" s="249"/>
      <c r="C35" s="251"/>
      <c r="D35" s="351"/>
      <c r="E35" s="243"/>
      <c r="F35" s="341"/>
    </row>
    <row r="36" spans="1:6" ht="15.6">
      <c r="A36" s="282"/>
      <c r="B36" s="249"/>
      <c r="C36" s="251"/>
      <c r="D36" s="351"/>
      <c r="E36" s="243"/>
      <c r="F36" s="341"/>
    </row>
    <row r="37" spans="1:6" ht="15.6">
      <c r="A37" s="282"/>
      <c r="B37" s="249"/>
      <c r="C37" s="251"/>
      <c r="D37" s="351"/>
      <c r="E37" s="243"/>
      <c r="F37" s="341"/>
    </row>
    <row r="38" spans="1:6" ht="15.6">
      <c r="A38" s="282"/>
      <c r="B38" s="249"/>
      <c r="C38" s="251"/>
      <c r="D38" s="351"/>
      <c r="E38" s="243"/>
      <c r="F38" s="341"/>
    </row>
    <row r="39" spans="1:6" ht="15.6">
      <c r="A39" s="282"/>
      <c r="B39" s="249"/>
      <c r="C39" s="251"/>
      <c r="D39" s="351"/>
      <c r="E39" s="243"/>
      <c r="F39" s="341"/>
    </row>
    <row r="40" spans="1:6" ht="15.6">
      <c r="A40" s="282"/>
      <c r="B40" s="249"/>
      <c r="C40" s="251"/>
      <c r="D40" s="351"/>
      <c r="E40" s="243"/>
      <c r="F40" s="341"/>
    </row>
    <row r="41" spans="1:6" ht="15.6">
      <c r="A41" s="282"/>
      <c r="B41" s="249"/>
      <c r="C41" s="251"/>
      <c r="D41" s="351"/>
      <c r="E41" s="243"/>
      <c r="F41" s="341"/>
    </row>
    <row r="42" spans="1:6" ht="15.6">
      <c r="A42" s="282"/>
      <c r="B42" s="249"/>
      <c r="C42" s="251"/>
      <c r="D42" s="351"/>
      <c r="E42" s="243"/>
      <c r="F42" s="341"/>
    </row>
    <row r="43" spans="1:6" ht="15.6">
      <c r="A43" s="282"/>
      <c r="B43" s="249"/>
      <c r="C43" s="251"/>
      <c r="D43" s="351"/>
      <c r="E43" s="243"/>
      <c r="F43" s="341"/>
    </row>
    <row r="44" spans="1:6" ht="15.6">
      <c r="A44" s="282"/>
      <c r="B44" s="249"/>
      <c r="C44" s="251"/>
      <c r="D44" s="351"/>
      <c r="E44" s="243"/>
      <c r="F44" s="341"/>
    </row>
    <row r="45" spans="1:6" ht="15.6">
      <c r="A45" s="282"/>
      <c r="B45" s="249"/>
      <c r="C45" s="251"/>
      <c r="D45" s="351"/>
      <c r="E45" s="243"/>
      <c r="F45" s="341"/>
    </row>
    <row r="46" spans="1:6" ht="15.6">
      <c r="A46" s="282"/>
      <c r="B46" s="249"/>
      <c r="C46" s="251"/>
      <c r="D46" s="351"/>
      <c r="E46" s="243"/>
      <c r="F46" s="341"/>
    </row>
    <row r="47" spans="1:6" ht="15.6">
      <c r="A47" s="282"/>
      <c r="B47" s="249"/>
      <c r="C47" s="251"/>
      <c r="D47" s="351"/>
      <c r="E47" s="243"/>
      <c r="F47" s="341"/>
    </row>
    <row r="48" spans="1:6" ht="15.6">
      <c r="A48" s="282"/>
      <c r="B48" s="249"/>
      <c r="C48" s="251"/>
      <c r="D48" s="351"/>
      <c r="E48" s="243"/>
      <c r="F48" s="341"/>
    </row>
    <row r="49" spans="1:6" ht="16.2" thickBot="1">
      <c r="A49" s="282"/>
      <c r="B49" s="249"/>
      <c r="C49" s="251"/>
      <c r="D49" s="351"/>
      <c r="E49" s="243"/>
      <c r="F49" s="341"/>
    </row>
    <row r="50" spans="1:6" ht="30" customHeight="1" thickBot="1">
      <c r="A50" s="342">
        <v>2500</v>
      </c>
      <c r="B50" s="587" t="s">
        <v>90</v>
      </c>
      <c r="C50" s="588"/>
      <c r="D50" s="588"/>
      <c r="E50" s="588"/>
      <c r="F50" s="105">
        <f>SUM(F6:F49)</f>
        <v>0</v>
      </c>
    </row>
  </sheetData>
  <mergeCells count="2">
    <mergeCell ref="A1:B1"/>
    <mergeCell ref="B50:E50"/>
  </mergeCells>
  <pageMargins left="0.7" right="0.7" top="0.75" bottom="0.75" header="0.3" footer="0.3"/>
  <pageSetup scale="96" fitToHeight="0" orientation="portrait" r:id="rId1"/>
  <headerFooter>
    <oddFooter>&amp;L&amp;F&amp;R&amp;A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17</vt:i4>
      </vt:variant>
    </vt:vector>
  </HeadingPairs>
  <TitlesOfParts>
    <vt:vector size="45" baseType="lpstr">
      <vt:lpstr>1300</vt:lpstr>
      <vt:lpstr>1400</vt:lpstr>
      <vt:lpstr>1500</vt:lpstr>
      <vt:lpstr>1700</vt:lpstr>
      <vt:lpstr>1800</vt:lpstr>
      <vt:lpstr>2100</vt:lpstr>
      <vt:lpstr>2200</vt:lpstr>
      <vt:lpstr>2300</vt:lpstr>
      <vt:lpstr>2500</vt:lpstr>
      <vt:lpstr>3300</vt:lpstr>
      <vt:lpstr>3400 </vt:lpstr>
      <vt:lpstr>3500</vt:lpstr>
      <vt:lpstr>3600</vt:lpstr>
      <vt:lpstr>3800</vt:lpstr>
      <vt:lpstr>4100</vt:lpstr>
      <vt:lpstr>4200</vt:lpstr>
      <vt:lpstr>5100</vt:lpstr>
      <vt:lpstr>5200</vt:lpstr>
      <vt:lpstr>5400</vt:lpstr>
      <vt:lpstr>5500</vt:lpstr>
      <vt:lpstr>5700</vt:lpstr>
      <vt:lpstr>6000 (box culvert 1.5 x 1.5)</vt:lpstr>
      <vt:lpstr>6000 (box culvert 2.0 x 1.5 </vt:lpstr>
      <vt:lpstr>6000 (box culvertS 2.0 x 2.0)</vt:lpstr>
      <vt:lpstr>7100</vt:lpstr>
      <vt:lpstr>8000</vt:lpstr>
      <vt:lpstr>9000</vt:lpstr>
      <vt:lpstr>Summary</vt:lpstr>
      <vt:lpstr>'1300'!Print_Area</vt:lpstr>
      <vt:lpstr>'1400'!Print_Area</vt:lpstr>
      <vt:lpstr>'2100'!Print_Area</vt:lpstr>
      <vt:lpstr>'2200'!Print_Area</vt:lpstr>
      <vt:lpstr>'2300'!Print_Area</vt:lpstr>
      <vt:lpstr>'3300'!Print_Area</vt:lpstr>
      <vt:lpstr>'3400 '!Print_Area</vt:lpstr>
      <vt:lpstr>'3500'!Print_Area</vt:lpstr>
      <vt:lpstr>'3600'!Print_Area</vt:lpstr>
      <vt:lpstr>'4200'!Print_Area</vt:lpstr>
      <vt:lpstr>'5100'!Print_Area</vt:lpstr>
      <vt:lpstr>'5200'!Print_Area</vt:lpstr>
      <vt:lpstr>'5400'!Print_Area</vt:lpstr>
      <vt:lpstr>'6000 (box culvert 1.5 x 1.5)'!Print_Area</vt:lpstr>
      <vt:lpstr>'6000 (box culvert 2.0 x 1.5 '!Print_Area</vt:lpstr>
      <vt:lpstr>'6000 (box culvertS 2.0 x 2.0)'!Print_Area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BoQ for Geometrics</dc:title>
  <dc:creator>Langlet</dc:creator>
  <cp:lastModifiedBy>Moses Malinda</cp:lastModifiedBy>
  <cp:lastPrinted>2025-08-03T12:46:35Z</cp:lastPrinted>
  <dcterms:created xsi:type="dcterms:W3CDTF">2006-07-07T16:49:54Z</dcterms:created>
  <dcterms:modified xsi:type="dcterms:W3CDTF">2025-08-03T14:24:28Z</dcterms:modified>
</cp:coreProperties>
</file>